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20" windowHeight="11020" activeTab="1"/>
  </bookViews>
  <sheets>
    <sheet name="штат" sheetId="1" r:id="rId1"/>
    <sheet name="тс" sheetId="3" r:id="rId2"/>
    <sheet name="изменения" sheetId="4" r:id="rId3"/>
  </sheets>
  <externalReferences>
    <externalReference r:id="rId4"/>
  </externalReferences>
  <definedNames>
    <definedName name="_xlnm._FilterDatabase" localSheetId="1" hidden="1">тс!$A$8:$K$8</definedName>
    <definedName name="_xlnm.Print_Area" localSheetId="1">тс!$A$1:$J$58</definedName>
    <definedName name="_xlnm.Print_Area" localSheetId="0">штат!$A$1:$N$137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0" i="1" l="1"/>
  <c r="F130" i="1"/>
  <c r="G130" i="1"/>
  <c r="I130" i="1"/>
  <c r="J130" i="1"/>
  <c r="K130" i="1"/>
  <c r="H129" i="1"/>
  <c r="L129" i="1"/>
  <c r="M129" i="1" s="1"/>
  <c r="N129" i="1" l="1"/>
  <c r="C9" i="4" l="1"/>
  <c r="C8" i="4"/>
  <c r="C7" i="4"/>
  <c r="C6" i="4"/>
  <c r="C5" i="4"/>
  <c r="C4" i="4"/>
  <c r="C10" i="4" l="1"/>
  <c r="D130" i="1" l="1"/>
  <c r="A45" i="3"/>
  <c r="A39" i="3"/>
  <c r="A28" i="3"/>
  <c r="A14" i="3"/>
  <c r="H128" i="1"/>
  <c r="L128" i="1" s="1"/>
  <c r="H127" i="1"/>
  <c r="L127" i="1" s="1"/>
  <c r="H126" i="1"/>
  <c r="L126" i="1" s="1"/>
  <c r="H125" i="1"/>
  <c r="L125" i="1" s="1"/>
  <c r="L124" i="1"/>
  <c r="H124" i="1"/>
  <c r="H123" i="1"/>
  <c r="L123" i="1" s="1"/>
  <c r="H122" i="1"/>
  <c r="H121" i="1"/>
  <c r="K119" i="1"/>
  <c r="J119" i="1"/>
  <c r="I119" i="1"/>
  <c r="G119" i="1"/>
  <c r="G131" i="1" s="1"/>
  <c r="F119" i="1"/>
  <c r="F131" i="1" s="1"/>
  <c r="D119" i="1"/>
  <c r="H118" i="1"/>
  <c r="L118" i="1" s="1"/>
  <c r="L117" i="1"/>
  <c r="L119" i="1" s="1"/>
  <c r="H117" i="1"/>
  <c r="H119" i="1" s="1"/>
  <c r="K115" i="1"/>
  <c r="J115" i="1"/>
  <c r="I115" i="1"/>
  <c r="D115" i="1"/>
  <c r="H114" i="1"/>
  <c r="L114" i="1" s="1"/>
  <c r="N113" i="1"/>
  <c r="H112" i="1"/>
  <c r="L112" i="1" s="1"/>
  <c r="N111" i="1"/>
  <c r="M110" i="1"/>
  <c r="N110" i="1" s="1"/>
  <c r="L110" i="1"/>
  <c r="H110" i="1"/>
  <c r="N109" i="1"/>
  <c r="L108" i="1"/>
  <c r="M108" i="1" s="1"/>
  <c r="H108" i="1"/>
  <c r="H107" i="1"/>
  <c r="L107" i="1" s="1"/>
  <c r="L106" i="1"/>
  <c r="H106" i="1"/>
  <c r="H105" i="1"/>
  <c r="L105" i="1" s="1"/>
  <c r="L104" i="1"/>
  <c r="H104" i="1"/>
  <c r="H103" i="1"/>
  <c r="L103" i="1" s="1"/>
  <c r="H102" i="1"/>
  <c r="L102" i="1" s="1"/>
  <c r="M101" i="1"/>
  <c r="N101" i="1" s="1"/>
  <c r="L101" i="1"/>
  <c r="H101" i="1"/>
  <c r="H100" i="1"/>
  <c r="L100" i="1" s="1"/>
  <c r="M99" i="1"/>
  <c r="N99" i="1" s="1"/>
  <c r="L99" i="1"/>
  <c r="H99" i="1"/>
  <c r="H98" i="1"/>
  <c r="H115" i="1" s="1"/>
  <c r="M97" i="1"/>
  <c r="N97" i="1" s="1"/>
  <c r="L97" i="1"/>
  <c r="H97" i="1"/>
  <c r="K95" i="1"/>
  <c r="J95" i="1"/>
  <c r="D95" i="1"/>
  <c r="H94" i="1"/>
  <c r="L94" i="1" s="1"/>
  <c r="N93" i="1"/>
  <c r="H92" i="1"/>
  <c r="L92" i="1" s="1"/>
  <c r="N91" i="1"/>
  <c r="L90" i="1"/>
  <c r="H90" i="1"/>
  <c r="N89" i="1"/>
  <c r="H88" i="1"/>
  <c r="L88" i="1" s="1"/>
  <c r="N87" i="1"/>
  <c r="N86" i="1"/>
  <c r="M86" i="1"/>
  <c r="L86" i="1"/>
  <c r="H86" i="1"/>
  <c r="H85" i="1"/>
  <c r="L85" i="1" s="1"/>
  <c r="N84" i="1"/>
  <c r="M84" i="1"/>
  <c r="L84" i="1"/>
  <c r="H84" i="1"/>
  <c r="H83" i="1"/>
  <c r="L83" i="1" s="1"/>
  <c r="N82" i="1"/>
  <c r="M82" i="1"/>
  <c r="L82" i="1"/>
  <c r="H82" i="1"/>
  <c r="H81" i="1"/>
  <c r="H80" i="1"/>
  <c r="L80" i="1" s="1"/>
  <c r="H79" i="1"/>
  <c r="L79" i="1" s="1"/>
  <c r="H78" i="1"/>
  <c r="L78" i="1" s="1"/>
  <c r="H77" i="1"/>
  <c r="L77" i="1" s="1"/>
  <c r="H76" i="1"/>
  <c r="L76" i="1" s="1"/>
  <c r="H75" i="1"/>
  <c r="L75" i="1" s="1"/>
  <c r="H74" i="1"/>
  <c r="L74" i="1" s="1"/>
  <c r="H73" i="1"/>
  <c r="H95" i="1" s="1"/>
  <c r="K71" i="1"/>
  <c r="J71" i="1"/>
  <c r="I71" i="1"/>
  <c r="D71" i="1"/>
  <c r="H70" i="1"/>
  <c r="L70" i="1" s="1"/>
  <c r="H69" i="1"/>
  <c r="L69" i="1" s="1"/>
  <c r="H68" i="1"/>
  <c r="L68" i="1" s="1"/>
  <c r="H66" i="1"/>
  <c r="L66" i="1" s="1"/>
  <c r="H65" i="1"/>
  <c r="L65" i="1" s="1"/>
  <c r="H64" i="1"/>
  <c r="L64" i="1" s="1"/>
  <c r="H62" i="1"/>
  <c r="L62" i="1" s="1"/>
  <c r="H61" i="1"/>
  <c r="L61" i="1" s="1"/>
  <c r="H59" i="1"/>
  <c r="L59" i="1" s="1"/>
  <c r="H58" i="1"/>
  <c r="L58" i="1" s="1"/>
  <c r="H57" i="1"/>
  <c r="L57" i="1" s="1"/>
  <c r="H56" i="1"/>
  <c r="L56" i="1" s="1"/>
  <c r="H55" i="1"/>
  <c r="L55" i="1" s="1"/>
  <c r="H54" i="1"/>
  <c r="L54" i="1" s="1"/>
  <c r="H53" i="1"/>
  <c r="L53" i="1" s="1"/>
  <c r="K51" i="1"/>
  <c r="J51" i="1"/>
  <c r="I51" i="1"/>
  <c r="G51" i="1"/>
  <c r="F51" i="1"/>
  <c r="D51" i="1"/>
  <c r="L50" i="1"/>
  <c r="M50" i="1" s="1"/>
  <c r="H50" i="1"/>
  <c r="H49" i="1"/>
  <c r="L49" i="1" s="1"/>
  <c r="E48" i="1"/>
  <c r="H48" i="1" s="1"/>
  <c r="K46" i="1"/>
  <c r="K131" i="1" s="1"/>
  <c r="D46" i="1"/>
  <c r="H45" i="1"/>
  <c r="L45" i="1" s="1"/>
  <c r="L44" i="1"/>
  <c r="M44" i="1" s="1"/>
  <c r="H44" i="1"/>
  <c r="H43" i="1"/>
  <c r="L43" i="1" s="1"/>
  <c r="L42" i="1"/>
  <c r="H42" i="1"/>
  <c r="H40" i="1"/>
  <c r="L40" i="1" s="1"/>
  <c r="L38" i="1"/>
  <c r="M38" i="1" s="1"/>
  <c r="H38" i="1"/>
  <c r="H36" i="1"/>
  <c r="L36" i="1" s="1"/>
  <c r="L35" i="1"/>
  <c r="H35" i="1"/>
  <c r="H34" i="1"/>
  <c r="L34" i="1" s="1"/>
  <c r="L32" i="1"/>
  <c r="M32" i="1" s="1"/>
  <c r="H32" i="1"/>
  <c r="H31" i="1"/>
  <c r="L31" i="1" s="1"/>
  <c r="L29" i="1"/>
  <c r="H29" i="1"/>
  <c r="H28" i="1"/>
  <c r="L28" i="1" s="1"/>
  <c r="L27" i="1"/>
  <c r="H27" i="1"/>
  <c r="H25" i="1"/>
  <c r="L25" i="1" s="1"/>
  <c r="L23" i="1"/>
  <c r="H23" i="1"/>
  <c r="H21" i="1"/>
  <c r="L21" i="1" s="1"/>
  <c r="L20" i="1"/>
  <c r="M20" i="1" s="1"/>
  <c r="H20" i="1"/>
  <c r="H19" i="1"/>
  <c r="L19" i="1" s="1"/>
  <c r="E18" i="1"/>
  <c r="H18" i="1" s="1"/>
  <c r="L18" i="1" s="1"/>
  <c r="E17" i="1"/>
  <c r="H17" i="1" s="1"/>
  <c r="H16" i="1"/>
  <c r="M61" i="1" l="1"/>
  <c r="N61" i="1" s="1"/>
  <c r="M19" i="1"/>
  <c r="N19" i="1" s="1"/>
  <c r="N62" i="1"/>
  <c r="M62" i="1"/>
  <c r="M78" i="1"/>
  <c r="N78" i="1" s="1"/>
  <c r="N64" i="1"/>
  <c r="M64" i="1"/>
  <c r="M102" i="1"/>
  <c r="N118" i="1"/>
  <c r="M118" i="1"/>
  <c r="M18" i="1"/>
  <c r="N18" i="1"/>
  <c r="M77" i="1"/>
  <c r="N77" i="1" s="1"/>
  <c r="N53" i="1"/>
  <c r="M53" i="1"/>
  <c r="L71" i="1"/>
  <c r="N83" i="1"/>
  <c r="M83" i="1"/>
  <c r="M92" i="1"/>
  <c r="N92" i="1" s="1"/>
  <c r="M107" i="1"/>
  <c r="N107" i="1" s="1"/>
  <c r="M112" i="1"/>
  <c r="N112" i="1" s="1"/>
  <c r="N28" i="1"/>
  <c r="M28" i="1"/>
  <c r="M54" i="1"/>
  <c r="N54" i="1" s="1"/>
  <c r="M79" i="1"/>
  <c r="N79" i="1" s="1"/>
  <c r="M36" i="1"/>
  <c r="N36" i="1" s="1"/>
  <c r="N55" i="1"/>
  <c r="M55" i="1"/>
  <c r="M65" i="1"/>
  <c r="N65" i="1" s="1"/>
  <c r="N80" i="1"/>
  <c r="M80" i="1"/>
  <c r="M94" i="1"/>
  <c r="N94" i="1" s="1"/>
  <c r="N103" i="1"/>
  <c r="M103" i="1"/>
  <c r="M114" i="1"/>
  <c r="N114" i="1" s="1"/>
  <c r="N34" i="1"/>
  <c r="M34" i="1"/>
  <c r="N27" i="1"/>
  <c r="N21" i="1"/>
  <c r="M21" i="1"/>
  <c r="M45" i="1"/>
  <c r="N45" i="1" s="1"/>
  <c r="M56" i="1"/>
  <c r="N56" i="1" s="1"/>
  <c r="M66" i="1"/>
  <c r="N66" i="1" s="1"/>
  <c r="N88" i="1"/>
  <c r="M88" i="1"/>
  <c r="M57" i="1"/>
  <c r="N57" i="1" s="1"/>
  <c r="M68" i="1"/>
  <c r="N68" i="1" s="1"/>
  <c r="M74" i="1"/>
  <c r="N74" i="1" s="1"/>
  <c r="N104" i="1"/>
  <c r="M49" i="1"/>
  <c r="N49" i="1" s="1"/>
  <c r="M43" i="1"/>
  <c r="N43" i="1" s="1"/>
  <c r="N29" i="1"/>
  <c r="L81" i="1"/>
  <c r="M31" i="1"/>
  <c r="N31" i="1" s="1"/>
  <c r="M40" i="1"/>
  <c r="N40" i="1" s="1"/>
  <c r="M58" i="1"/>
  <c r="N58" i="1" s="1"/>
  <c r="M69" i="1"/>
  <c r="N69" i="1" s="1"/>
  <c r="N75" i="1"/>
  <c r="M75" i="1"/>
  <c r="M85" i="1"/>
  <c r="N85" i="1" s="1"/>
  <c r="M100" i="1"/>
  <c r="N100" i="1" s="1"/>
  <c r="M105" i="1"/>
  <c r="N105" i="1" s="1"/>
  <c r="H46" i="1"/>
  <c r="L17" i="1"/>
  <c r="M25" i="1"/>
  <c r="N25" i="1" s="1"/>
  <c r="L48" i="1"/>
  <c r="H51" i="1"/>
  <c r="M59" i="1"/>
  <c r="N59" i="1" s="1"/>
  <c r="N70" i="1"/>
  <c r="M70" i="1"/>
  <c r="M76" i="1"/>
  <c r="N76" i="1" s="1"/>
  <c r="N90" i="1"/>
  <c r="M35" i="1"/>
  <c r="N35" i="1" s="1"/>
  <c r="N20" i="1"/>
  <c r="N38" i="1"/>
  <c r="H71" i="1"/>
  <c r="N32" i="1"/>
  <c r="I81" i="1"/>
  <c r="I95" i="1" s="1"/>
  <c r="I131" i="1" s="1"/>
  <c r="M29" i="1"/>
  <c r="N50" i="1"/>
  <c r="M90" i="1"/>
  <c r="M23" i="1"/>
  <c r="N23" i="1" s="1"/>
  <c r="M42" i="1"/>
  <c r="N42" i="1" s="1"/>
  <c r="N44" i="1"/>
  <c r="L98" i="1"/>
  <c r="M104" i="1"/>
  <c r="N108" i="1"/>
  <c r="J16" i="1"/>
  <c r="J46" i="1" s="1"/>
  <c r="J131" i="1" s="1"/>
  <c r="M106" i="1"/>
  <c r="N106" i="1" s="1"/>
  <c r="M117" i="1"/>
  <c r="M119" i="1" s="1"/>
  <c r="H130" i="1"/>
  <c r="L121" i="1"/>
  <c r="M27" i="1"/>
  <c r="L73" i="1"/>
  <c r="D131" i="1"/>
  <c r="M2" i="1" s="1"/>
  <c r="L115" i="1"/>
  <c r="H131" i="1"/>
  <c r="M128" i="1"/>
  <c r="N128" i="1" s="1"/>
  <c r="M123" i="1"/>
  <c r="N123" i="1" s="1"/>
  <c r="M125" i="1"/>
  <c r="N125" i="1" s="1"/>
  <c r="M126" i="1"/>
  <c r="N126" i="1" s="1"/>
  <c r="M124" i="1"/>
  <c r="N124" i="1" s="1"/>
  <c r="M127" i="1"/>
  <c r="N127" i="1" s="1"/>
  <c r="L122" i="1"/>
  <c r="M81" i="1" l="1"/>
  <c r="N81" i="1"/>
  <c r="M71" i="1"/>
  <c r="N71" i="1"/>
  <c r="M115" i="1"/>
  <c r="L95" i="1"/>
  <c r="M73" i="1"/>
  <c r="M95" i="1" s="1"/>
  <c r="L51" i="1"/>
  <c r="M48" i="1"/>
  <c r="M51" i="1" s="1"/>
  <c r="N48" i="1"/>
  <c r="N51" i="1" s="1"/>
  <c r="N102" i="1"/>
  <c r="N115" i="1" s="1"/>
  <c r="N117" i="1"/>
  <c r="N119" i="1" s="1"/>
  <c r="L130" i="1"/>
  <c r="M121" i="1"/>
  <c r="M130" i="1" s="1"/>
  <c r="M98" i="1"/>
  <c r="N98" i="1"/>
  <c r="M17" i="1"/>
  <c r="N17" i="1" s="1"/>
  <c r="L16" i="1"/>
  <c r="M122" i="1"/>
  <c r="N121" i="1" l="1"/>
  <c r="N73" i="1"/>
  <c r="N95" i="1" s="1"/>
  <c r="M16" i="1"/>
  <c r="M46" i="1" s="1"/>
  <c r="M131" i="1" s="1"/>
  <c r="L46" i="1"/>
  <c r="L131" i="1" s="1"/>
  <c r="N16" i="1"/>
  <c r="N46" i="1" s="1"/>
  <c r="N122" i="1"/>
  <c r="N130" i="1" l="1"/>
  <c r="N131" i="1" s="1"/>
</calcChain>
</file>

<file path=xl/sharedStrings.xml><?xml version="1.0" encoding="utf-8"?>
<sst xmlns="http://schemas.openxmlformats.org/spreadsheetml/2006/main" count="394" uniqueCount="152">
  <si>
    <t>Утверждаю</t>
  </si>
  <si>
    <t xml:space="preserve">Штат в количестве                                           </t>
  </si>
  <si>
    <t>единиц</t>
  </si>
  <si>
    <t>Директор_____________Е.Ф.Щукина</t>
  </si>
  <si>
    <t>государственного автономного учреждения социального обслуживания Свердловской области "Реабилитационный центр для детей и подростков с ограниченными возможностями "Талисман" города Екатеринбурга"</t>
  </si>
  <si>
    <t>(полное наименование учреждения)</t>
  </si>
  <si>
    <t>№ п/п</t>
  </si>
  <si>
    <t>Наименование структурных подразделений и должностей</t>
  </si>
  <si>
    <t>Квалификационный уровень</t>
  </si>
  <si>
    <t>Количество штатных единиц</t>
  </si>
  <si>
    <t>Размер должностного оклада</t>
  </si>
  <si>
    <t>повышение на 25% за работу в сельской местности</t>
  </si>
  <si>
    <t>повышение на 20% за работу в ЗАТО</t>
  </si>
  <si>
    <t>Итого должностной оклад</t>
  </si>
  <si>
    <t>Компенсационные выплаты</t>
  </si>
  <si>
    <t>Итого, руб.   (сумма граф 8-12) x гр.4</t>
  </si>
  <si>
    <t>Районный коэффициент 
(гр.13x15% или 20% )</t>
  </si>
  <si>
    <t>ВСЕГО
(гр.13+гр.14+гр.15)</t>
  </si>
  <si>
    <t>Аппарат центра</t>
  </si>
  <si>
    <t>Общее руководство</t>
  </si>
  <si>
    <t xml:space="preserve">             </t>
  </si>
  <si>
    <t>директор</t>
  </si>
  <si>
    <t>заместитель директора</t>
  </si>
  <si>
    <t>специалист по  охране труда</t>
  </si>
  <si>
    <t>1</t>
  </si>
  <si>
    <t>специалист по закупкам</t>
  </si>
  <si>
    <t>старшая медицинская сестра</t>
  </si>
  <si>
    <t>5</t>
  </si>
  <si>
    <t>Правовое обслуживание</t>
  </si>
  <si>
    <t>юрисконсульт</t>
  </si>
  <si>
    <t>Комплектование и учет кадров</t>
  </si>
  <si>
    <t>специалист по кадрам</t>
  </si>
  <si>
    <t>Делопроизводство</t>
  </si>
  <si>
    <t>секретарь-машинистка</t>
  </si>
  <si>
    <t>делопроизводитель</t>
  </si>
  <si>
    <t>программист</t>
  </si>
  <si>
    <t>Ремонтно-техническое и энергетическое обслуживание</t>
  </si>
  <si>
    <t xml:space="preserve">электромонтер по ремонту и обслуживанию электрооборудования </t>
  </si>
  <si>
    <t>слесарь-сантехник</t>
  </si>
  <si>
    <t>Транспортное обслуживание и погрузо-разгрузочные работы</t>
  </si>
  <si>
    <t>водитель автомобиля</t>
  </si>
  <si>
    <t>механик</t>
  </si>
  <si>
    <t>грузчик</t>
  </si>
  <si>
    <t>Материально-техническое снабжение</t>
  </si>
  <si>
    <t>заведующий хозяйством</t>
  </si>
  <si>
    <t>2</t>
  </si>
  <si>
    <t>Бытовое обслуживание</t>
  </si>
  <si>
    <t>кастелянша</t>
  </si>
  <si>
    <t>Обслуживание и содержание зданий и территорий</t>
  </si>
  <si>
    <t>плотник</t>
  </si>
  <si>
    <t>сторож</t>
  </si>
  <si>
    <t>уборщик территории</t>
  </si>
  <si>
    <t>уборщик служебных помещений</t>
  </si>
  <si>
    <t>Итого по подразделению</t>
  </si>
  <si>
    <t>Отделение бухгалтерского учета и финансово-экономической деятельности</t>
  </si>
  <si>
    <t>главный бухгалтер</t>
  </si>
  <si>
    <t>экономист</t>
  </si>
  <si>
    <t>бухгалтер</t>
  </si>
  <si>
    <t>Отделение диагностики и разработки программ социальной реабилитации</t>
  </si>
  <si>
    <t>заведующий отделением (социальной службой)</t>
  </si>
  <si>
    <t>специалист по социальной работе</t>
  </si>
  <si>
    <t>врач-специалист (педиатр)</t>
  </si>
  <si>
    <t>врач-специалист (по лечебной физкультуре)</t>
  </si>
  <si>
    <t>социальный педагог</t>
  </si>
  <si>
    <t>оператор электронно-вычислительных машин и вычислительных машин</t>
  </si>
  <si>
    <t>диспетчер</t>
  </si>
  <si>
    <t>Консультативная служба</t>
  </si>
  <si>
    <t>Служба психолого-педагогической помощи</t>
  </si>
  <si>
    <t>педагог-психолог</t>
  </si>
  <si>
    <t>3</t>
  </si>
  <si>
    <t>учитель-логопед</t>
  </si>
  <si>
    <t>4</t>
  </si>
  <si>
    <t>Служба ранней помощи</t>
  </si>
  <si>
    <t>Отделение реабилитации для детей и подростков с ограниченными возможностями</t>
  </si>
  <si>
    <t>врач-специалист (невролог)</t>
  </si>
  <si>
    <t>врач-специалист (психиатр)</t>
  </si>
  <si>
    <t>медицинская сестра по массажу</t>
  </si>
  <si>
    <t>медицинская сестра по физиотерапии</t>
  </si>
  <si>
    <t xml:space="preserve">медицинская сестра </t>
  </si>
  <si>
    <t>медицинская сестра процедурной</t>
  </si>
  <si>
    <t>инструктор по адаптивной физической культуре</t>
  </si>
  <si>
    <t>учитель-дефектолог</t>
  </si>
  <si>
    <t>младший воспитатель</t>
  </si>
  <si>
    <t>заведующий складом</t>
  </si>
  <si>
    <t>Организация питания</t>
  </si>
  <si>
    <t>кухонный рабочий</t>
  </si>
  <si>
    <t>Отделение реабилитации для детей раннего возраста (ОДРВ)</t>
  </si>
  <si>
    <t>врач-специалист (физиотерапевт)</t>
  </si>
  <si>
    <t>психолог</t>
  </si>
  <si>
    <t xml:space="preserve">Организационно-методическое отделение </t>
  </si>
  <si>
    <t>методист</t>
  </si>
  <si>
    <t>Отделение комплексной реабилитации и абилитации детей-инвалидов</t>
  </si>
  <si>
    <t>врач-специалист (невролог, психиатр, педиатр, АФК)</t>
  </si>
  <si>
    <t>логопед</t>
  </si>
  <si>
    <t>инструктор-методист по адаптивной физической культуре и по адаптивному спорту</t>
  </si>
  <si>
    <t>специалист по социальной реабилитации</t>
  </si>
  <si>
    <t xml:space="preserve">Всего по учреждению </t>
  </si>
  <si>
    <t>Руководитель кадровой службы</t>
  </si>
  <si>
    <t>Специалист по кадрам</t>
  </si>
  <si>
    <t>С.В. Шилкова</t>
  </si>
  <si>
    <t>(должность)</t>
  </si>
  <si>
    <t>(расшифровка подписи)</t>
  </si>
  <si>
    <t>Главный бухгалтер</t>
  </si>
  <si>
    <t>И. А. Бородатая</t>
  </si>
  <si>
    <t>(подпись)</t>
  </si>
  <si>
    <t>работников государственного автономного учреждения социального обслуживания Свердловской области "Реабилитационный центр для детей и подростков с ограниченными возможностями "Талисман" города Екатеринбурга"</t>
  </si>
  <si>
    <t>Фамилия И.О.</t>
  </si>
  <si>
    <t>Наименование должности</t>
  </si>
  <si>
    <t>Стаж непрерывной работы в учреждениях здравоохранения и социальной защиты населения
лет/месяцев</t>
  </si>
  <si>
    <t>Образование</t>
  </si>
  <si>
    <t>Квалификационная категориия
( I, II, высшая)</t>
  </si>
  <si>
    <t>Щукина Е.Ф.</t>
  </si>
  <si>
    <t>года</t>
  </si>
  <si>
    <t>месяца</t>
  </si>
  <si>
    <t>высшее</t>
  </si>
  <si>
    <t>Василевская Н.К.</t>
  </si>
  <si>
    <t>лет</t>
  </si>
  <si>
    <t>месяцев</t>
  </si>
  <si>
    <t>ср.спец.</t>
  </si>
  <si>
    <t>Коврова Е.А.</t>
  </si>
  <si>
    <t>год</t>
  </si>
  <si>
    <t>Маслова М.Н.</t>
  </si>
  <si>
    <t>Абдрахманова Э.А.</t>
  </si>
  <si>
    <t>высшая</t>
  </si>
  <si>
    <t>Хайкина Н.Л.</t>
  </si>
  <si>
    <t>первая</t>
  </si>
  <si>
    <t>Турецкий Ю.И.</t>
  </si>
  <si>
    <t>Арбатская К.И.</t>
  </si>
  <si>
    <t>Григорова Ю.А.</t>
  </si>
  <si>
    <t>Селезнева Ю.А.</t>
  </si>
  <si>
    <t>Мисник А.В.</t>
  </si>
  <si>
    <t>Бачурина А.В.</t>
  </si>
  <si>
    <t>Григорьева Л.В.</t>
  </si>
  <si>
    <t>Захарова Т.А.</t>
  </si>
  <si>
    <t>Мотыхляева А.В.</t>
  </si>
  <si>
    <t>Веселухина О.А.</t>
  </si>
  <si>
    <t>Загуменных Л.Р.</t>
  </si>
  <si>
    <t>Яковлева И.А.</t>
  </si>
  <si>
    <t>Гимранова А.Ф.</t>
  </si>
  <si>
    <t>Смирнова О.А.</t>
  </si>
  <si>
    <t>культорганизатор</t>
  </si>
  <si>
    <t>Изменения в ШР на 01.05.2024</t>
  </si>
  <si>
    <t>Структурное подразделение</t>
  </si>
  <si>
    <t>Кол-во ед.</t>
  </si>
  <si>
    <t>Итого</t>
  </si>
  <si>
    <t>ОКР</t>
  </si>
  <si>
    <t>ШТАТНОЕ РАСПИСАНИЕ на 27  мая 2025 года</t>
  </si>
  <si>
    <t>Персональный состав на 01 августа 2025 года</t>
  </si>
  <si>
    <t>Низамова Л.А.</t>
  </si>
  <si>
    <t>Кузнецов А.Н.</t>
  </si>
  <si>
    <t>Райз К. В.</t>
  </si>
  <si>
    <t>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</si>
</sst>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"/>
    <numFmt numFmtId="165" formatCode="dd/mm/yy;@"/>
    <numFmt numFmtId="166" formatCode="#\ ##0.00"/>
    <numFmt numFmtId="167" formatCode="0.0"/>
  </numFmts>
  <fonts count="16">
    <font>
      <sz val="11"/>
      <color theme="1"/>
      <name val="Calibri"/>
      <charset val="13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u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i/>
      <u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0" fillId="2" borderId="0" xfId="0" applyFill="1"/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5" fillId="2" borderId="12" xfId="0" applyFont="1" applyFill="1" applyBorder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13" xfId="0" applyFont="1" applyFill="1" applyBorder="1" applyAlignment="1">
      <alignment wrapText="1"/>
    </xf>
    <xf numFmtId="1" fontId="1" fillId="2" borderId="14" xfId="0" applyNumberFormat="1" applyFont="1" applyFill="1" applyBorder="1" applyAlignment="1">
      <alignment horizontal="right"/>
    </xf>
    <xf numFmtId="1" fontId="1" fillId="2" borderId="15" xfId="0" applyNumberFormat="1" applyFont="1" applyFill="1" applyBorder="1" applyAlignment="1">
      <alignment horizontal="right"/>
    </xf>
    <xf numFmtId="1" fontId="1" fillId="2" borderId="13" xfId="0" applyNumberFormat="1" applyFont="1" applyFill="1" applyBorder="1" applyAlignment="1">
      <alignment horizontal="right"/>
    </xf>
    <xf numFmtId="164" fontId="1" fillId="2" borderId="12" xfId="0" applyNumberFormat="1" applyFont="1" applyFill="1" applyBorder="1" applyAlignment="1">
      <alignment horizontal="right"/>
    </xf>
    <xf numFmtId="165" fontId="1" fillId="2" borderId="12" xfId="0" applyNumberFormat="1" applyFont="1" applyFill="1" applyBorder="1" applyAlignment="1">
      <alignment horizontal="right"/>
    </xf>
    <xf numFmtId="0" fontId="1" fillId="2" borderId="12" xfId="0" applyFont="1" applyFill="1" applyBorder="1" applyAlignment="1">
      <alignment wrapText="1"/>
    </xf>
    <xf numFmtId="164" fontId="1" fillId="2" borderId="12" xfId="0" applyNumberFormat="1" applyFont="1" applyFill="1" applyBorder="1" applyAlignment="1">
      <alignment horizontal="right" vertical="center"/>
    </xf>
    <xf numFmtId="0" fontId="1" fillId="2" borderId="12" xfId="0" applyFont="1" applyFill="1" applyBorder="1" applyAlignment="1">
      <alignment vertical="justify"/>
    </xf>
    <xf numFmtId="0" fontId="5" fillId="2" borderId="13" xfId="0" applyFont="1" applyFill="1" applyBorder="1"/>
    <xf numFmtId="0" fontId="5" fillId="2" borderId="0" xfId="0" applyFont="1" applyFill="1" applyAlignment="1">
      <alignment wrapText="1"/>
    </xf>
    <xf numFmtId="1" fontId="5" fillId="2" borderId="0" xfId="0" applyNumberFormat="1" applyFont="1" applyFill="1" applyAlignment="1">
      <alignment horizontal="right"/>
    </xf>
    <xf numFmtId="0" fontId="5" fillId="2" borderId="0" xfId="0" applyFont="1" applyFill="1" applyAlignment="1">
      <alignment horizontal="right"/>
    </xf>
    <xf numFmtId="164" fontId="1" fillId="2" borderId="12" xfId="0" applyNumberFormat="1" applyFont="1" applyFill="1" applyBorder="1" applyAlignment="1">
      <alignment horizontal="left" vertical="center"/>
    </xf>
    <xf numFmtId="165" fontId="1" fillId="2" borderId="12" xfId="0" applyNumberFormat="1" applyFont="1" applyFill="1" applyBorder="1" applyAlignment="1">
      <alignment horizontal="center"/>
    </xf>
    <xf numFmtId="0" fontId="1" fillId="2" borderId="12" xfId="0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center"/>
    </xf>
    <xf numFmtId="164" fontId="1" fillId="2" borderId="12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right"/>
    </xf>
    <xf numFmtId="164" fontId="1" fillId="2" borderId="12" xfId="0" applyNumberFormat="1" applyFont="1" applyFill="1" applyBorder="1" applyAlignment="1">
      <alignment horizontal="center" vertical="justify"/>
    </xf>
    <xf numFmtId="2" fontId="5" fillId="2" borderId="13" xfId="0" applyNumberFormat="1" applyFont="1" applyFill="1" applyBorder="1"/>
    <xf numFmtId="2" fontId="5" fillId="2" borderId="12" xfId="0" applyNumberFormat="1" applyFont="1" applyFill="1" applyBorder="1" applyAlignment="1">
      <alignment horizontal="center"/>
    </xf>
    <xf numFmtId="2" fontId="5" fillId="2" borderId="0" xfId="0" applyNumberFormat="1" applyFont="1" applyFill="1"/>
    <xf numFmtId="9" fontId="1" fillId="2" borderId="12" xfId="0" applyNumberFormat="1" applyFont="1" applyFill="1" applyBorder="1" applyAlignment="1">
      <alignment horizontal="right"/>
    </xf>
    <xf numFmtId="0" fontId="1" fillId="2" borderId="8" xfId="0" applyFont="1" applyFill="1" applyBorder="1"/>
    <xf numFmtId="0" fontId="0" fillId="2" borderId="8" xfId="0" applyFill="1" applyBorder="1"/>
    <xf numFmtId="2" fontId="1" fillId="2" borderId="12" xfId="0" applyNumberFormat="1" applyFont="1" applyFill="1" applyBorder="1"/>
    <xf numFmtId="2" fontId="1" fillId="2" borderId="12" xfId="0" applyNumberFormat="1" applyFont="1" applyFill="1" applyBorder="1" applyAlignment="1">
      <alignment horizontal="right"/>
    </xf>
    <xf numFmtId="2" fontId="0" fillId="2" borderId="0" xfId="0" applyNumberFormat="1" applyFill="1"/>
    <xf numFmtId="0" fontId="5" fillId="2" borderId="8" xfId="0" applyFont="1" applyFill="1" applyBorder="1"/>
    <xf numFmtId="1" fontId="1" fillId="2" borderId="0" xfId="0" applyNumberFormat="1" applyFont="1" applyFill="1"/>
    <xf numFmtId="0" fontId="1" fillId="2" borderId="12" xfId="0" applyFont="1" applyFill="1" applyBorder="1" applyAlignment="1">
      <alignment horizontal="left" vertical="center"/>
    </xf>
    <xf numFmtId="2" fontId="1" fillId="2" borderId="0" xfId="0" applyNumberFormat="1" applyFont="1" applyFill="1"/>
    <xf numFmtId="164" fontId="1" fillId="2" borderId="1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5" fillId="2" borderId="7" xfId="0" applyFont="1" applyFill="1" applyBorder="1"/>
    <xf numFmtId="2" fontId="5" fillId="2" borderId="12" xfId="0" applyNumberFormat="1" applyFont="1" applyFill="1" applyBorder="1"/>
    <xf numFmtId="0" fontId="2" fillId="2" borderId="0" xfId="0" applyFont="1" applyFill="1" applyAlignment="1">
      <alignment horizontal="right"/>
    </xf>
    <xf numFmtId="0" fontId="2" fillId="2" borderId="1" xfId="0" applyFont="1" applyFill="1" applyBorder="1"/>
    <xf numFmtId="167" fontId="5" fillId="2" borderId="12" xfId="0" applyNumberFormat="1" applyFont="1" applyFill="1" applyBorder="1"/>
    <xf numFmtId="2" fontId="5" fillId="2" borderId="12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/>
    </xf>
    <xf numFmtId="0" fontId="6" fillId="2" borderId="0" xfId="0" applyFont="1" applyFill="1"/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 vertical="distributed"/>
    </xf>
    <xf numFmtId="0" fontId="7" fillId="2" borderId="0" xfId="0" applyFont="1" applyFill="1"/>
    <xf numFmtId="0" fontId="8" fillId="2" borderId="0" xfId="0" applyFont="1" applyFill="1"/>
    <xf numFmtId="0" fontId="9" fillId="2" borderId="0" xfId="0" applyFont="1" applyFill="1" applyAlignment="1">
      <alignment vertical="top" wrapText="1"/>
    </xf>
    <xf numFmtId="164" fontId="1" fillId="2" borderId="12" xfId="0" applyNumberFormat="1" applyFont="1" applyFill="1" applyBorder="1" applyAlignment="1">
      <alignment horizontal="left" wrapText="1"/>
    </xf>
    <xf numFmtId="0" fontId="1" fillId="2" borderId="12" xfId="0" applyFont="1" applyFill="1" applyBorder="1" applyAlignment="1">
      <alignment vertical="center" wrapText="1"/>
    </xf>
    <xf numFmtId="1" fontId="1" fillId="2" borderId="12" xfId="0" applyNumberFormat="1" applyFont="1" applyFill="1" applyBorder="1"/>
    <xf numFmtId="166" fontId="6" fillId="2" borderId="0" xfId="0" applyNumberFormat="1" applyFont="1" applyFill="1"/>
    <xf numFmtId="0" fontId="6" fillId="2" borderId="0" xfId="0" applyFont="1" applyFill="1" applyAlignment="1">
      <alignment horizontal="center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center" vertical="distributed"/>
    </xf>
    <xf numFmtId="0" fontId="2" fillId="2" borderId="0" xfId="0" applyFont="1" applyFill="1" applyAlignment="1">
      <alignment vertical="center" wrapText="1"/>
    </xf>
    <xf numFmtId="9" fontId="1" fillId="2" borderId="1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5" fillId="2" borderId="12" xfId="0" applyFont="1" applyFill="1" applyBorder="1" applyAlignment="1">
      <alignment wrapText="1"/>
    </xf>
    <xf numFmtId="49" fontId="5" fillId="2" borderId="12" xfId="0" applyNumberFormat="1" applyFont="1" applyFill="1" applyBorder="1" applyAlignment="1">
      <alignment horizontal="right"/>
    </xf>
    <xf numFmtId="2" fontId="2" fillId="2" borderId="0" xfId="0" applyNumberFormat="1" applyFont="1" applyFill="1"/>
    <xf numFmtId="49" fontId="0" fillId="0" borderId="0" xfId="0" applyNumberFormat="1"/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horizontal="center" wrapText="1"/>
    </xf>
    <xf numFmtId="2" fontId="7" fillId="0" borderId="12" xfId="0" applyNumberFormat="1" applyFont="1" applyBorder="1" applyAlignment="1">
      <alignment horizontal="center"/>
    </xf>
    <xf numFmtId="0" fontId="7" fillId="0" borderId="0" xfId="0" applyFont="1"/>
    <xf numFmtId="49" fontId="7" fillId="0" borderId="0" xfId="0" applyNumberFormat="1" applyFont="1"/>
    <xf numFmtId="0" fontId="13" fillId="2" borderId="12" xfId="0" applyFont="1" applyFill="1" applyBorder="1" applyAlignment="1">
      <alignment wrapText="1"/>
    </xf>
    <xf numFmtId="2" fontId="0" fillId="0" borderId="12" xfId="0" applyNumberFormat="1" applyBorder="1"/>
    <xf numFmtId="0" fontId="7" fillId="0" borderId="12" xfId="0" applyFont="1" applyBorder="1"/>
    <xf numFmtId="2" fontId="7" fillId="0" borderId="12" xfId="0" applyNumberFormat="1" applyFont="1" applyBorder="1"/>
    <xf numFmtId="0" fontId="13" fillId="2" borderId="0" xfId="0" applyFont="1" applyFill="1" applyBorder="1" applyAlignment="1">
      <alignment wrapText="1"/>
    </xf>
    <xf numFmtId="2" fontId="0" fillId="0" borderId="0" xfId="0" applyNumberFormat="1"/>
    <xf numFmtId="0" fontId="14" fillId="0" borderId="12" xfId="0" applyFont="1" applyBorder="1"/>
    <xf numFmtId="0" fontId="13" fillId="2" borderId="12" xfId="0" applyFont="1" applyFill="1" applyBorder="1"/>
    <xf numFmtId="0" fontId="15" fillId="2" borderId="13" xfId="0" applyFont="1" applyFill="1" applyBorder="1" applyAlignment="1">
      <alignment wrapText="1"/>
    </xf>
    <xf numFmtId="0" fontId="5" fillId="2" borderId="3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49" fontId="6" fillId="2" borderId="0" xfId="0" applyNumberFormat="1" applyFont="1" applyFill="1" applyAlignment="1">
      <alignment horizontal="left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horizontal="center" vertical="top"/>
    </xf>
    <xf numFmtId="0" fontId="10" fillId="2" borderId="0" xfId="0" applyFont="1" applyFill="1" applyAlignment="1">
      <alignment horizontal="center" vertical="distributed"/>
    </xf>
    <xf numFmtId="0" fontId="11" fillId="2" borderId="0" xfId="0" applyFont="1" applyFill="1" applyAlignment="1">
      <alignment horizontal="center" vertical="top"/>
    </xf>
    <xf numFmtId="0" fontId="2" fillId="2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center" vertical="center" textRotation="90"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textRotation="90" wrapText="1"/>
    </xf>
    <xf numFmtId="0" fontId="1" fillId="2" borderId="4" xfId="0" applyFont="1" applyFill="1" applyBorder="1" applyAlignment="1">
      <alignment horizontal="center" textRotation="90" wrapText="1"/>
    </xf>
    <xf numFmtId="0" fontId="1" fillId="2" borderId="5" xfId="0" applyFont="1" applyFill="1" applyBorder="1" applyAlignment="1">
      <alignment horizontal="center" textRotation="90" wrapText="1"/>
    </xf>
    <xf numFmtId="0" fontId="1" fillId="2" borderId="7" xfId="0" applyFont="1" applyFill="1" applyBorder="1" applyAlignment="1">
      <alignment horizontal="center" textRotation="90" wrapText="1"/>
    </xf>
    <xf numFmtId="0" fontId="1" fillId="2" borderId="0" xfId="0" applyFont="1" applyFill="1" applyAlignment="1">
      <alignment horizontal="center" textRotation="90" wrapText="1"/>
    </xf>
    <xf numFmtId="0" fontId="1" fillId="2" borderId="8" xfId="0" applyFont="1" applyFill="1" applyBorder="1" applyAlignment="1">
      <alignment horizontal="center" textRotation="90" wrapText="1"/>
    </xf>
    <xf numFmtId="0" fontId="1" fillId="2" borderId="10" xfId="0" applyFont="1" applyFill="1" applyBorder="1" applyAlignment="1">
      <alignment horizontal="center" textRotation="90" wrapText="1"/>
    </xf>
    <xf numFmtId="0" fontId="1" fillId="2" borderId="1" xfId="0" applyFont="1" applyFill="1" applyBorder="1" applyAlignment="1">
      <alignment horizontal="center" textRotation="90" wrapText="1"/>
    </xf>
    <xf numFmtId="0" fontId="1" fillId="2" borderId="11" xfId="0" applyFont="1" applyFill="1" applyBorder="1" applyAlignment="1">
      <alignment horizontal="center" textRotation="90" wrapText="1"/>
    </xf>
    <xf numFmtId="0" fontId="1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www.wps.cn/officeDocument/2023/relationships/customStorage" Target="customStorage/customStorage.xml"/></Relationships>
</file>

<file path=xl/customStorage/customStorage.xml><?xml version="1.0" encoding="utf-8"?>
<customStorage xmlns="https://web.wps.cn/et/2018/main">
  <book/>
  <sheets/>
</customStorag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\AppData\Local\Temp\&#1050;&#1086;&#1087;&#1080;&#1103;%20&#1064;&#1090;&#1072;&#1090;&#1085;&#1086;&#1077;%20&#1088;&#1072;&#1089;&#1087;&#1080;&#1089;&#1072;&#1085;&#1080;&#1077;%20&#1085;&#1072;%2001.01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Штатное расписание"/>
      <sheetName val="Тарификационный список"/>
      <sheetName val="Ночные"/>
      <sheetName val="Отпуск"/>
      <sheetName val="Празднич"/>
      <sheetName val="Категория"/>
      <sheetName val="Стаж"/>
      <sheetName val="пов.коэф."/>
      <sheetName val="РАСЧЕТ ФОТ"/>
    </sheetNames>
    <sheetDataSet>
      <sheetData sheetId="0" refreshError="1">
        <row r="50">
          <cell r="A50" t="str">
            <v>Отделение бухгалтерского учета и финансово-экономической деятельности</v>
          </cell>
        </row>
        <row r="55">
          <cell r="A55" t="str">
            <v>Отделение диагностики и разработки программ социальной реабилитации</v>
          </cell>
        </row>
        <row r="77">
          <cell r="A77" t="str">
            <v>Отделение реабилитации для детей и подростков с ограниченными возможностями</v>
          </cell>
        </row>
        <row r="105">
          <cell r="A105" t="str">
            <v>Отделение реабилитации для детей раннего возраста (ОДРВ)</v>
          </cell>
        </row>
        <row r="130">
          <cell r="A130" t="str">
            <v>Организационно-методическое отделение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8"/>
  <sheetViews>
    <sheetView view="pageBreakPreview" topLeftCell="A13" zoomScaleNormal="100" zoomScaleSheetLayoutView="100" workbookViewId="0">
      <selection activeCell="A7" sqref="A7:N7"/>
    </sheetView>
  </sheetViews>
  <sheetFormatPr defaultColWidth="9.1796875" defaultRowHeight="14.5"/>
  <cols>
    <col min="1" max="1" width="9.26953125" style="3" customWidth="1"/>
    <col min="2" max="2" width="27" style="3" customWidth="1"/>
    <col min="3" max="4" width="9.26953125" style="3" customWidth="1"/>
    <col min="5" max="5" width="10.26953125" style="3" customWidth="1"/>
    <col min="6" max="7" width="9.26953125" style="3" customWidth="1"/>
    <col min="8" max="8" width="10.7265625" style="3" customWidth="1"/>
    <col min="9" max="9" width="9.26953125" style="3" customWidth="1"/>
    <col min="10" max="10" width="13.54296875" style="3" customWidth="1"/>
    <col min="11" max="11" width="9.26953125" style="3" customWidth="1"/>
    <col min="12" max="12" width="12.1796875" style="3" customWidth="1"/>
    <col min="13" max="13" width="11" style="3" customWidth="1"/>
    <col min="14" max="14" width="12.453125" style="3" customWidth="1"/>
    <col min="15" max="15" width="9.54296875" style="3" customWidth="1"/>
    <col min="16" max="16" width="14.1796875" style="3" customWidth="1"/>
    <col min="17" max="16384" width="9.1796875" style="3"/>
  </cols>
  <sheetData>
    <row r="1" spans="1:17" s="2" customFormat="1" ht="15">
      <c r="B1" s="63"/>
      <c r="K1" s="63" t="s">
        <v>0</v>
      </c>
    </row>
    <row r="2" spans="1:17" s="2" customFormat="1" ht="15">
      <c r="B2" s="98"/>
      <c r="C2" s="98"/>
      <c r="D2" s="98"/>
      <c r="F2" s="58"/>
      <c r="K2" s="63" t="s">
        <v>1</v>
      </c>
      <c r="L2" s="58"/>
      <c r="M2" s="68">
        <f>D131</f>
        <v>117.75</v>
      </c>
      <c r="N2" s="69" t="s">
        <v>2</v>
      </c>
    </row>
    <row r="3" spans="1:17" s="2" customFormat="1" ht="24.65" customHeight="1">
      <c r="K3" s="99" t="s">
        <v>3</v>
      </c>
      <c r="L3" s="99"/>
      <c r="M3" s="99"/>
      <c r="N3" s="99"/>
    </row>
    <row r="4" spans="1:17" s="2" customFormat="1" ht="12.75" customHeight="1">
      <c r="M4" s="68"/>
      <c r="N4" s="69"/>
    </row>
    <row r="5" spans="1:17" s="59" customFormat="1" ht="12.75" customHeight="1">
      <c r="B5" s="64"/>
      <c r="L5" s="70"/>
      <c r="M5" s="71"/>
      <c r="N5" s="71"/>
    </row>
    <row r="6" spans="1:17" s="60" customFormat="1" ht="22.15" customHeight="1">
      <c r="A6" s="100" t="s">
        <v>146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</row>
    <row r="7" spans="1:17" s="61" customFormat="1" ht="31.9" customHeight="1">
      <c r="A7" s="101" t="s">
        <v>4</v>
      </c>
      <c r="B7" s="101"/>
      <c r="C7" s="101"/>
      <c r="D7" s="101"/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72"/>
      <c r="P7" s="72"/>
      <c r="Q7" s="72"/>
    </row>
    <row r="8" spans="1:17" s="59" customFormat="1" ht="14">
      <c r="A8" s="102" t="s">
        <v>5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</row>
    <row r="9" spans="1:17" ht="15.5">
      <c r="A9" s="2"/>
      <c r="B9" s="63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104" t="s">
        <v>6</v>
      </c>
      <c r="B10" s="104" t="s">
        <v>7</v>
      </c>
      <c r="C10" s="107" t="s">
        <v>8</v>
      </c>
      <c r="D10" s="110" t="s">
        <v>9</v>
      </c>
      <c r="E10" s="107" t="s">
        <v>10</v>
      </c>
      <c r="F10" s="110" t="s">
        <v>11</v>
      </c>
      <c r="G10" s="110" t="s">
        <v>12</v>
      </c>
      <c r="H10" s="107" t="s">
        <v>13</v>
      </c>
      <c r="I10" s="113" t="s">
        <v>14</v>
      </c>
      <c r="J10" s="114"/>
      <c r="K10" s="115"/>
      <c r="L10" s="107" t="s">
        <v>15</v>
      </c>
      <c r="M10" s="110" t="s">
        <v>16</v>
      </c>
      <c r="N10" s="107" t="s">
        <v>17</v>
      </c>
      <c r="O10" s="73"/>
      <c r="P10" s="73"/>
      <c r="Q10" s="73"/>
    </row>
    <row r="11" spans="1:17">
      <c r="A11" s="105"/>
      <c r="B11" s="105"/>
      <c r="C11" s="108"/>
      <c r="D11" s="111"/>
      <c r="E11" s="108"/>
      <c r="F11" s="111"/>
      <c r="G11" s="111"/>
      <c r="H11" s="108"/>
      <c r="I11" s="116"/>
      <c r="J11" s="117"/>
      <c r="K11" s="118"/>
      <c r="L11" s="108"/>
      <c r="M11" s="111"/>
      <c r="N11" s="108"/>
      <c r="O11" s="73"/>
      <c r="P11" s="73"/>
      <c r="Q11" s="73"/>
    </row>
    <row r="12" spans="1:17" ht="80.25" customHeight="1">
      <c r="A12" s="106"/>
      <c r="B12" s="106"/>
      <c r="C12" s="109"/>
      <c r="D12" s="112"/>
      <c r="E12" s="109"/>
      <c r="F12" s="112"/>
      <c r="G12" s="112"/>
      <c r="H12" s="109"/>
      <c r="I12" s="74">
        <v>0.04</v>
      </c>
      <c r="J12" s="74">
        <v>0.4</v>
      </c>
      <c r="K12" s="74">
        <v>0.45</v>
      </c>
      <c r="L12" s="109"/>
      <c r="M12" s="112"/>
      <c r="N12" s="109"/>
      <c r="O12" s="73"/>
      <c r="P12" s="73"/>
      <c r="Q12" s="73"/>
    </row>
    <row r="13" spans="1:17">
      <c r="A13" s="4">
        <v>1</v>
      </c>
      <c r="B13" s="4">
        <v>2</v>
      </c>
      <c r="C13" s="4">
        <v>3</v>
      </c>
      <c r="D13" s="4">
        <v>4</v>
      </c>
      <c r="E13" s="4">
        <v>5</v>
      </c>
      <c r="F13" s="4">
        <v>6</v>
      </c>
      <c r="G13" s="4">
        <v>7</v>
      </c>
      <c r="H13" s="4">
        <v>8</v>
      </c>
      <c r="I13" s="4">
        <v>10</v>
      </c>
      <c r="J13" s="4">
        <v>11</v>
      </c>
      <c r="K13" s="4">
        <v>12</v>
      </c>
      <c r="L13" s="4">
        <v>13</v>
      </c>
      <c r="M13" s="4">
        <v>14</v>
      </c>
      <c r="N13" s="4">
        <v>16</v>
      </c>
      <c r="O13" s="75"/>
      <c r="P13" s="75"/>
      <c r="Q13" s="75"/>
    </row>
    <row r="14" spans="1:17">
      <c r="A14" s="94" t="s">
        <v>18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6"/>
      <c r="O14" s="1"/>
      <c r="P14" s="1"/>
      <c r="Q14" s="1"/>
    </row>
    <row r="15" spans="1:17" ht="14.25" customHeight="1">
      <c r="A15" s="51"/>
      <c r="B15" s="10" t="s">
        <v>19</v>
      </c>
      <c r="C15" s="10"/>
      <c r="D15" s="11"/>
      <c r="E15" s="10"/>
      <c r="F15" s="10"/>
      <c r="G15" s="10"/>
      <c r="H15" s="10"/>
      <c r="I15" s="10"/>
      <c r="J15" s="10" t="s">
        <v>20</v>
      </c>
      <c r="K15" s="10"/>
      <c r="L15" s="10"/>
      <c r="M15" s="10"/>
      <c r="N15" s="43"/>
      <c r="O15" s="1"/>
      <c r="P15" s="1"/>
      <c r="Q15" s="1"/>
    </row>
    <row r="16" spans="1:17" ht="26.5" customHeight="1">
      <c r="A16" s="12">
        <v>1</v>
      </c>
      <c r="B16" s="20" t="s">
        <v>21</v>
      </c>
      <c r="C16" s="29"/>
      <c r="D16" s="13">
        <v>1</v>
      </c>
      <c r="E16" s="30">
        <v>69604</v>
      </c>
      <c r="F16" s="12"/>
      <c r="G16" s="13"/>
      <c r="H16" s="41">
        <f t="shared" ref="H16:H20" si="0">E16*D16</f>
        <v>69604</v>
      </c>
      <c r="I16" s="30"/>
      <c r="J16" s="30">
        <f>H16*0.4</f>
        <v>27841.600000000002</v>
      </c>
      <c r="K16" s="30"/>
      <c r="L16" s="41">
        <f>SUM(H16:K16)</f>
        <v>97445.6</v>
      </c>
      <c r="M16" s="41">
        <f t="shared" ref="M16:M45" si="1">L16*0.15</f>
        <v>14616.84</v>
      </c>
      <c r="N16" s="41">
        <f>L16+M16</f>
        <v>112062.44</v>
      </c>
    </row>
    <row r="17" spans="1:17">
      <c r="A17" s="12">
        <v>2</v>
      </c>
      <c r="B17" s="20" t="s">
        <v>22</v>
      </c>
      <c r="C17" s="29"/>
      <c r="D17" s="13">
        <v>1</v>
      </c>
      <c r="E17" s="30">
        <f>ROUND(E16*0.9,0)</f>
        <v>62644</v>
      </c>
      <c r="F17" s="12"/>
      <c r="G17" s="13"/>
      <c r="H17" s="41">
        <f t="shared" si="0"/>
        <v>62644</v>
      </c>
      <c r="I17" s="30"/>
      <c r="J17" s="30"/>
      <c r="K17" s="30"/>
      <c r="L17" s="41">
        <f t="shared" ref="L17:L21" si="2">SUM(H17:K17)</f>
        <v>62644</v>
      </c>
      <c r="M17" s="41">
        <f t="shared" si="1"/>
        <v>9396.6</v>
      </c>
      <c r="N17" s="41">
        <f t="shared" ref="N17:N21" si="3">L17+M17</f>
        <v>72040.600000000006</v>
      </c>
    </row>
    <row r="18" spans="1:17">
      <c r="A18" s="12">
        <v>3</v>
      </c>
      <c r="B18" s="20" t="s">
        <v>22</v>
      </c>
      <c r="C18" s="29"/>
      <c r="D18" s="13">
        <v>1</v>
      </c>
      <c r="E18" s="30">
        <f>ROUND(E16*0.9,0)</f>
        <v>62644</v>
      </c>
      <c r="F18" s="12"/>
      <c r="G18" s="13"/>
      <c r="H18" s="41">
        <f t="shared" si="0"/>
        <v>62644</v>
      </c>
      <c r="I18" s="30"/>
      <c r="J18" s="30"/>
      <c r="K18" s="30"/>
      <c r="L18" s="41">
        <f t="shared" si="2"/>
        <v>62644</v>
      </c>
      <c r="M18" s="41">
        <f t="shared" si="1"/>
        <v>9396.6</v>
      </c>
      <c r="N18" s="41">
        <f t="shared" si="3"/>
        <v>72040.600000000006</v>
      </c>
    </row>
    <row r="19" spans="1:17">
      <c r="A19" s="12">
        <v>4</v>
      </c>
      <c r="B19" s="20" t="s">
        <v>23</v>
      </c>
      <c r="C19" s="32" t="s">
        <v>24</v>
      </c>
      <c r="D19" s="13">
        <v>1</v>
      </c>
      <c r="E19" s="30">
        <v>9069</v>
      </c>
      <c r="F19" s="12"/>
      <c r="G19" s="13"/>
      <c r="H19" s="41">
        <f t="shared" si="0"/>
        <v>9069</v>
      </c>
      <c r="I19" s="30"/>
      <c r="J19" s="30"/>
      <c r="K19" s="30"/>
      <c r="L19" s="41">
        <f t="shared" si="2"/>
        <v>9069</v>
      </c>
      <c r="M19" s="41">
        <f t="shared" si="1"/>
        <v>1360.35</v>
      </c>
      <c r="N19" s="41">
        <f t="shared" si="3"/>
        <v>10429.35</v>
      </c>
    </row>
    <row r="20" spans="1:17">
      <c r="A20" s="12">
        <v>5</v>
      </c>
      <c r="B20" s="20" t="s">
        <v>25</v>
      </c>
      <c r="C20" s="32"/>
      <c r="D20" s="13">
        <v>1</v>
      </c>
      <c r="E20" s="30">
        <v>19187</v>
      </c>
      <c r="F20" s="12"/>
      <c r="G20" s="13"/>
      <c r="H20" s="41">
        <f t="shared" si="0"/>
        <v>19187</v>
      </c>
      <c r="I20" s="30"/>
      <c r="J20" s="30"/>
      <c r="K20" s="30"/>
      <c r="L20" s="41">
        <f t="shared" si="2"/>
        <v>19187</v>
      </c>
      <c r="M20" s="41">
        <f t="shared" si="1"/>
        <v>2878.0499999999997</v>
      </c>
      <c r="N20" s="41">
        <f t="shared" si="3"/>
        <v>22065.05</v>
      </c>
    </row>
    <row r="21" spans="1:17">
      <c r="A21" s="12">
        <v>6</v>
      </c>
      <c r="B21" s="20" t="s">
        <v>26</v>
      </c>
      <c r="C21" s="32" t="s">
        <v>27</v>
      </c>
      <c r="D21" s="13">
        <v>1</v>
      </c>
      <c r="E21" s="30">
        <v>16335</v>
      </c>
      <c r="F21" s="12"/>
      <c r="G21" s="13"/>
      <c r="H21" s="41">
        <f t="shared" ref="H21" si="4">E21*D21</f>
        <v>16335</v>
      </c>
      <c r="I21" s="30"/>
      <c r="J21" s="30"/>
      <c r="K21" s="30"/>
      <c r="L21" s="41">
        <f t="shared" si="2"/>
        <v>16335</v>
      </c>
      <c r="M21" s="41">
        <f t="shared" ref="M21" si="5">L21*0.15</f>
        <v>2450.25</v>
      </c>
      <c r="N21" s="41">
        <f t="shared" si="3"/>
        <v>18785.25</v>
      </c>
    </row>
    <row r="22" spans="1:17">
      <c r="A22" s="51"/>
      <c r="B22" s="10" t="s">
        <v>28</v>
      </c>
      <c r="C22" s="10"/>
      <c r="D22" s="11"/>
      <c r="E22" s="10"/>
      <c r="F22" s="10"/>
      <c r="G22" s="10"/>
      <c r="H22" s="10"/>
      <c r="I22" s="10"/>
      <c r="J22" s="10"/>
      <c r="K22" s="10"/>
      <c r="L22" s="10"/>
      <c r="M22" s="10"/>
      <c r="N22" s="43"/>
      <c r="O22" s="1"/>
      <c r="Q22" s="1"/>
    </row>
    <row r="23" spans="1:17">
      <c r="A23" s="12">
        <v>7</v>
      </c>
      <c r="B23" s="20" t="s">
        <v>29</v>
      </c>
      <c r="C23" s="29">
        <v>1</v>
      </c>
      <c r="D23" s="13">
        <v>1</v>
      </c>
      <c r="E23" s="30">
        <v>9069</v>
      </c>
      <c r="F23" s="12"/>
      <c r="G23" s="13"/>
      <c r="H23" s="41">
        <f t="shared" ref="H23:H45" si="6">E23*D23</f>
        <v>9069</v>
      </c>
      <c r="I23" s="30"/>
      <c r="J23" s="30"/>
      <c r="K23" s="30"/>
      <c r="L23" s="41">
        <f>SUM(H23:K23)</f>
        <v>9069</v>
      </c>
      <c r="M23" s="41">
        <f t="shared" si="1"/>
        <v>1360.35</v>
      </c>
      <c r="N23" s="41">
        <f>L23+M23</f>
        <v>10429.35</v>
      </c>
    </row>
    <row r="24" spans="1:17">
      <c r="A24" s="51"/>
      <c r="B24" s="10" t="s">
        <v>30</v>
      </c>
      <c r="C24" s="10"/>
      <c r="D24" s="11"/>
      <c r="E24" s="10"/>
      <c r="F24" s="10"/>
      <c r="G24" s="10"/>
      <c r="H24" s="10"/>
      <c r="I24" s="10"/>
      <c r="J24" s="10"/>
      <c r="K24" s="10"/>
      <c r="L24" s="10"/>
      <c r="M24" s="10"/>
      <c r="N24" s="43"/>
      <c r="O24" s="1"/>
      <c r="Q24" s="1"/>
    </row>
    <row r="25" spans="1:17">
      <c r="A25" s="12">
        <v>8</v>
      </c>
      <c r="B25" s="20" t="s">
        <v>31</v>
      </c>
      <c r="C25" s="32" t="s">
        <v>24</v>
      </c>
      <c r="D25" s="13">
        <v>1</v>
      </c>
      <c r="E25" s="30">
        <v>9069</v>
      </c>
      <c r="F25" s="12"/>
      <c r="G25" s="13"/>
      <c r="H25" s="41">
        <f t="shared" si="6"/>
        <v>9069</v>
      </c>
      <c r="I25" s="30"/>
      <c r="J25" s="30"/>
      <c r="K25" s="30"/>
      <c r="L25" s="41">
        <f>SUM(H25:K25)</f>
        <v>9069</v>
      </c>
      <c r="M25" s="41">
        <f t="shared" si="1"/>
        <v>1360.35</v>
      </c>
      <c r="N25" s="41">
        <f>L25+M25</f>
        <v>10429.35</v>
      </c>
    </row>
    <row r="26" spans="1:17">
      <c r="A26" s="51"/>
      <c r="B26" s="10" t="s">
        <v>32</v>
      </c>
      <c r="C26" s="10"/>
      <c r="D26" s="11"/>
      <c r="E26" s="10"/>
      <c r="F26" s="10"/>
      <c r="G26" s="10"/>
      <c r="H26" s="10"/>
      <c r="I26" s="10"/>
      <c r="J26" s="10"/>
      <c r="K26" s="10"/>
      <c r="L26" s="10"/>
      <c r="M26" s="10"/>
      <c r="N26" s="43"/>
      <c r="O26" s="1"/>
      <c r="Q26" s="1"/>
    </row>
    <row r="27" spans="1:17">
      <c r="A27" s="12">
        <v>9</v>
      </c>
      <c r="B27" s="20" t="s">
        <v>33</v>
      </c>
      <c r="C27" s="32" t="s">
        <v>24</v>
      </c>
      <c r="D27" s="13">
        <v>0.5</v>
      </c>
      <c r="E27" s="30">
        <v>5352</v>
      </c>
      <c r="F27" s="12"/>
      <c r="G27" s="13"/>
      <c r="H27" s="41">
        <f t="shared" si="6"/>
        <v>2676</v>
      </c>
      <c r="I27" s="30"/>
      <c r="J27" s="30"/>
      <c r="K27" s="30"/>
      <c r="L27" s="41">
        <f t="shared" ref="L27:L29" si="7">SUM(H27:K27)</f>
        <v>2676</v>
      </c>
      <c r="M27" s="41">
        <f t="shared" si="1"/>
        <v>401.4</v>
      </c>
      <c r="N27" s="41">
        <f t="shared" ref="N27:N29" si="8">L27+M27</f>
        <v>3077.4</v>
      </c>
    </row>
    <row r="28" spans="1:17">
      <c r="A28" s="12">
        <v>10</v>
      </c>
      <c r="B28" s="20" t="s">
        <v>34</v>
      </c>
      <c r="C28" s="32" t="s">
        <v>24</v>
      </c>
      <c r="D28" s="13">
        <v>0.5</v>
      </c>
      <c r="E28" s="30">
        <v>5352</v>
      </c>
      <c r="F28" s="12"/>
      <c r="G28" s="13"/>
      <c r="H28" s="41">
        <f t="shared" si="6"/>
        <v>2676</v>
      </c>
      <c r="I28" s="30"/>
      <c r="J28" s="30"/>
      <c r="K28" s="30"/>
      <c r="L28" s="41">
        <f t="shared" si="7"/>
        <v>2676</v>
      </c>
      <c r="M28" s="41">
        <f t="shared" si="1"/>
        <v>401.4</v>
      </c>
      <c r="N28" s="41">
        <f t="shared" si="8"/>
        <v>3077.4</v>
      </c>
    </row>
    <row r="29" spans="1:17">
      <c r="A29" s="12">
        <v>11</v>
      </c>
      <c r="B29" s="65" t="s">
        <v>35</v>
      </c>
      <c r="C29" s="32" t="s">
        <v>24</v>
      </c>
      <c r="D29" s="13">
        <v>0.5</v>
      </c>
      <c r="E29" s="30">
        <v>9069</v>
      </c>
      <c r="F29" s="12"/>
      <c r="G29" s="13"/>
      <c r="H29" s="40">
        <f t="shared" si="6"/>
        <v>4534.5</v>
      </c>
      <c r="I29" s="30"/>
      <c r="J29" s="30"/>
      <c r="K29" s="30"/>
      <c r="L29" s="41">
        <f t="shared" si="7"/>
        <v>4534.5</v>
      </c>
      <c r="M29" s="41">
        <f t="shared" si="1"/>
        <v>680.17499999999995</v>
      </c>
      <c r="N29" s="41">
        <f t="shared" si="8"/>
        <v>5214.6750000000002</v>
      </c>
    </row>
    <row r="30" spans="1:17">
      <c r="A30" s="51"/>
      <c r="B30" s="10" t="s">
        <v>36</v>
      </c>
      <c r="C30" s="10"/>
      <c r="D30" s="11"/>
      <c r="E30" s="10"/>
      <c r="F30" s="10"/>
      <c r="G30" s="10"/>
      <c r="H30" s="10"/>
      <c r="I30" s="10"/>
      <c r="J30" s="10"/>
      <c r="K30" s="10"/>
      <c r="L30" s="10"/>
      <c r="M30" s="10"/>
      <c r="N30" s="43"/>
      <c r="O30" s="1"/>
      <c r="Q30" s="1"/>
    </row>
    <row r="31" spans="1:17" ht="39.65" customHeight="1">
      <c r="A31" s="12">
        <v>12</v>
      </c>
      <c r="B31" s="66" t="s">
        <v>37</v>
      </c>
      <c r="C31" s="32" t="s">
        <v>24</v>
      </c>
      <c r="D31" s="13">
        <v>1</v>
      </c>
      <c r="E31" s="30">
        <v>6804</v>
      </c>
      <c r="F31" s="12"/>
      <c r="G31" s="13"/>
      <c r="H31" s="41">
        <f t="shared" si="6"/>
        <v>6804</v>
      </c>
      <c r="I31" s="30"/>
      <c r="J31" s="30"/>
      <c r="K31" s="30"/>
      <c r="L31" s="41">
        <f t="shared" ref="L31:L32" si="9">SUM(H31:K31)</f>
        <v>6804</v>
      </c>
      <c r="M31" s="41">
        <f t="shared" si="1"/>
        <v>1020.5999999999999</v>
      </c>
      <c r="N31" s="41">
        <f t="shared" ref="N31:N32" si="10">L31+M31</f>
        <v>7824.6</v>
      </c>
    </row>
    <row r="32" spans="1:17">
      <c r="A32" s="12">
        <v>13</v>
      </c>
      <c r="B32" s="20" t="s">
        <v>38</v>
      </c>
      <c r="C32" s="29">
        <v>1</v>
      </c>
      <c r="D32" s="13">
        <v>1</v>
      </c>
      <c r="E32" s="30">
        <v>6128</v>
      </c>
      <c r="F32" s="12"/>
      <c r="G32" s="13"/>
      <c r="H32" s="41">
        <f t="shared" si="6"/>
        <v>6128</v>
      </c>
      <c r="I32" s="30"/>
      <c r="J32" s="30"/>
      <c r="K32" s="30"/>
      <c r="L32" s="41">
        <f t="shared" si="9"/>
        <v>6128</v>
      </c>
      <c r="M32" s="41">
        <f t="shared" si="1"/>
        <v>919.19999999999993</v>
      </c>
      <c r="N32" s="41">
        <f t="shared" si="10"/>
        <v>7047.2</v>
      </c>
    </row>
    <row r="33" spans="1:17">
      <c r="A33" s="51"/>
      <c r="B33" s="10" t="s">
        <v>39</v>
      </c>
      <c r="C33" s="10"/>
      <c r="D33" s="11"/>
      <c r="E33" s="10"/>
      <c r="F33" s="10"/>
      <c r="G33" s="10"/>
      <c r="H33" s="10"/>
      <c r="I33" s="10"/>
      <c r="J33" s="10"/>
      <c r="K33" s="10"/>
      <c r="L33" s="10"/>
      <c r="M33" s="10"/>
      <c r="N33" s="43"/>
      <c r="O33" s="1"/>
      <c r="Q33" s="1"/>
    </row>
    <row r="34" spans="1:17">
      <c r="A34" s="12">
        <v>14</v>
      </c>
      <c r="B34" s="20" t="s">
        <v>40</v>
      </c>
      <c r="C34" s="29">
        <v>1</v>
      </c>
      <c r="D34" s="13">
        <v>1</v>
      </c>
      <c r="E34" s="30">
        <v>8569</v>
      </c>
      <c r="F34" s="12"/>
      <c r="G34" s="13"/>
      <c r="H34" s="41">
        <f t="shared" si="6"/>
        <v>8569</v>
      </c>
      <c r="I34" s="30"/>
      <c r="J34" s="30"/>
      <c r="K34" s="30"/>
      <c r="L34" s="41">
        <f t="shared" ref="L34:L36" si="11">SUM(H34:K34)</f>
        <v>8569</v>
      </c>
      <c r="M34" s="41">
        <f t="shared" si="1"/>
        <v>1285.3499999999999</v>
      </c>
      <c r="N34" s="41">
        <f t="shared" ref="N34:N36" si="12">L34+M34</f>
        <v>9854.35</v>
      </c>
    </row>
    <row r="35" spans="1:17">
      <c r="A35" s="12">
        <v>15</v>
      </c>
      <c r="B35" s="20" t="s">
        <v>41</v>
      </c>
      <c r="C35" s="29">
        <v>4</v>
      </c>
      <c r="D35" s="13">
        <v>1</v>
      </c>
      <c r="E35" s="30">
        <v>8911</v>
      </c>
      <c r="F35" s="12"/>
      <c r="G35" s="13"/>
      <c r="H35" s="41">
        <f t="shared" si="6"/>
        <v>8911</v>
      </c>
      <c r="I35" s="30"/>
      <c r="J35" s="30"/>
      <c r="K35" s="30"/>
      <c r="L35" s="41">
        <f t="shared" si="11"/>
        <v>8911</v>
      </c>
      <c r="M35" s="41">
        <f t="shared" si="1"/>
        <v>1336.6499999999999</v>
      </c>
      <c r="N35" s="41">
        <f t="shared" si="12"/>
        <v>10247.65</v>
      </c>
    </row>
    <row r="36" spans="1:17">
      <c r="A36" s="12">
        <v>16</v>
      </c>
      <c r="B36" s="20" t="s">
        <v>42</v>
      </c>
      <c r="C36" s="32" t="s">
        <v>24</v>
      </c>
      <c r="D36" s="67">
        <v>1</v>
      </c>
      <c r="E36" s="30">
        <v>4741</v>
      </c>
      <c r="F36" s="12"/>
      <c r="G36" s="13"/>
      <c r="H36" s="41">
        <f t="shared" si="6"/>
        <v>4741</v>
      </c>
      <c r="I36" s="30"/>
      <c r="J36" s="30"/>
      <c r="K36" s="30"/>
      <c r="L36" s="41">
        <f t="shared" si="11"/>
        <v>4741</v>
      </c>
      <c r="M36" s="41">
        <f t="shared" si="1"/>
        <v>711.15</v>
      </c>
      <c r="N36" s="41">
        <f t="shared" si="12"/>
        <v>5452.15</v>
      </c>
    </row>
    <row r="37" spans="1:17">
      <c r="A37" s="51"/>
      <c r="B37" s="10" t="s">
        <v>43</v>
      </c>
      <c r="C37" s="10"/>
      <c r="D37" s="11"/>
      <c r="E37" s="10"/>
      <c r="F37" s="10"/>
      <c r="G37" s="10"/>
      <c r="H37" s="10"/>
      <c r="I37" s="10"/>
      <c r="J37" s="10"/>
      <c r="K37" s="10"/>
      <c r="L37" s="10"/>
      <c r="M37" s="10"/>
      <c r="N37" s="43"/>
      <c r="O37" s="1"/>
      <c r="Q37" s="1"/>
    </row>
    <row r="38" spans="1:17">
      <c r="A38" s="12">
        <v>17</v>
      </c>
      <c r="B38" s="20" t="s">
        <v>44</v>
      </c>
      <c r="C38" s="32" t="s">
        <v>45</v>
      </c>
      <c r="D38" s="13">
        <v>1</v>
      </c>
      <c r="E38" s="30">
        <v>7379</v>
      </c>
      <c r="F38" s="12"/>
      <c r="G38" s="13"/>
      <c r="H38" s="41">
        <f t="shared" si="6"/>
        <v>7379</v>
      </c>
      <c r="I38" s="30"/>
      <c r="J38" s="30"/>
      <c r="K38" s="30"/>
      <c r="L38" s="41">
        <f>SUM(H38:K38)</f>
        <v>7379</v>
      </c>
      <c r="M38" s="41">
        <f t="shared" si="1"/>
        <v>1106.8499999999999</v>
      </c>
      <c r="N38" s="41">
        <f>L38+M38</f>
        <v>8485.85</v>
      </c>
    </row>
    <row r="39" spans="1:17">
      <c r="A39" s="51"/>
      <c r="B39" s="10" t="s">
        <v>46</v>
      </c>
      <c r="C39" s="10"/>
      <c r="D39" s="11"/>
      <c r="E39" s="10"/>
      <c r="F39" s="10"/>
      <c r="G39" s="10"/>
      <c r="H39" s="10"/>
      <c r="I39" s="10"/>
      <c r="J39" s="10"/>
      <c r="K39" s="10"/>
      <c r="L39" s="10"/>
      <c r="M39" s="10"/>
      <c r="N39" s="43"/>
      <c r="O39" s="1"/>
      <c r="Q39" s="1"/>
    </row>
    <row r="40" spans="1:17">
      <c r="A40" s="12">
        <v>18</v>
      </c>
      <c r="B40" s="20" t="s">
        <v>47</v>
      </c>
      <c r="C40" s="32" t="s">
        <v>45</v>
      </c>
      <c r="D40" s="13">
        <v>0.5</v>
      </c>
      <c r="E40" s="30">
        <v>4741</v>
      </c>
      <c r="F40" s="12"/>
      <c r="G40" s="13"/>
      <c r="H40" s="41">
        <f t="shared" si="6"/>
        <v>2370.5</v>
      </c>
      <c r="I40" s="30"/>
      <c r="J40" s="30"/>
      <c r="K40" s="30"/>
      <c r="L40" s="41">
        <f>SUM(H40:K40)</f>
        <v>2370.5</v>
      </c>
      <c r="M40" s="41">
        <f t="shared" si="1"/>
        <v>355.57499999999999</v>
      </c>
      <c r="N40" s="41">
        <f>L40+M40</f>
        <v>2726.0749999999998</v>
      </c>
    </row>
    <row r="41" spans="1:17">
      <c r="A41" s="51"/>
      <c r="B41" s="10" t="s">
        <v>48</v>
      </c>
      <c r="C41" s="10"/>
      <c r="D41" s="11"/>
      <c r="E41" s="10"/>
      <c r="F41" s="10"/>
      <c r="G41" s="10"/>
      <c r="H41" s="10"/>
      <c r="I41" s="10"/>
      <c r="J41" s="10"/>
      <c r="K41" s="10"/>
      <c r="L41" s="10"/>
      <c r="M41" s="10"/>
      <c r="N41" s="43"/>
      <c r="O41" s="1"/>
      <c r="Q41" s="1"/>
    </row>
    <row r="42" spans="1:17">
      <c r="A42" s="12">
        <v>19</v>
      </c>
      <c r="B42" s="20" t="s">
        <v>49</v>
      </c>
      <c r="C42" s="32" t="s">
        <v>24</v>
      </c>
      <c r="D42" s="13">
        <v>1</v>
      </c>
      <c r="E42" s="30">
        <v>6128</v>
      </c>
      <c r="F42" s="12"/>
      <c r="G42" s="13"/>
      <c r="H42" s="41">
        <f t="shared" si="6"/>
        <v>6128</v>
      </c>
      <c r="I42" s="30"/>
      <c r="J42" s="30"/>
      <c r="K42" s="30"/>
      <c r="L42" s="41">
        <f t="shared" ref="L42:L45" si="13">SUM(H42:K42)</f>
        <v>6128</v>
      </c>
      <c r="M42" s="41">
        <f t="shared" si="1"/>
        <v>919.19999999999993</v>
      </c>
      <c r="N42" s="41">
        <f t="shared" ref="N42:N45" si="14">L42+M42</f>
        <v>7047.2</v>
      </c>
    </row>
    <row r="43" spans="1:17">
      <c r="A43" s="12">
        <v>20</v>
      </c>
      <c r="B43" s="20" t="s">
        <v>50</v>
      </c>
      <c r="C43" s="29">
        <v>1</v>
      </c>
      <c r="D43" s="13">
        <v>9</v>
      </c>
      <c r="E43" s="30">
        <v>4741</v>
      </c>
      <c r="F43" s="12"/>
      <c r="G43" s="13"/>
      <c r="H43" s="41">
        <f t="shared" si="6"/>
        <v>42669</v>
      </c>
      <c r="I43" s="30"/>
      <c r="J43" s="30"/>
      <c r="K43" s="30"/>
      <c r="L43" s="41">
        <f t="shared" si="13"/>
        <v>42669</v>
      </c>
      <c r="M43" s="41">
        <f t="shared" si="1"/>
        <v>6400.3499999999995</v>
      </c>
      <c r="N43" s="41">
        <f t="shared" si="14"/>
        <v>49069.35</v>
      </c>
    </row>
    <row r="44" spans="1:17">
      <c r="A44" s="12">
        <v>21</v>
      </c>
      <c r="B44" s="20" t="s">
        <v>51</v>
      </c>
      <c r="C44" s="29">
        <v>1</v>
      </c>
      <c r="D44" s="13">
        <v>1</v>
      </c>
      <c r="E44" s="30">
        <v>4741</v>
      </c>
      <c r="F44" s="12"/>
      <c r="G44" s="13"/>
      <c r="H44" s="41">
        <f t="shared" si="6"/>
        <v>4741</v>
      </c>
      <c r="I44" s="30"/>
      <c r="J44" s="30"/>
      <c r="K44" s="30"/>
      <c r="L44" s="41">
        <f t="shared" si="13"/>
        <v>4741</v>
      </c>
      <c r="M44" s="41">
        <f t="shared" si="1"/>
        <v>711.15</v>
      </c>
      <c r="N44" s="41">
        <f t="shared" si="14"/>
        <v>5452.15</v>
      </c>
    </row>
    <row r="45" spans="1:17" ht="26.5" customHeight="1">
      <c r="A45" s="12">
        <v>22</v>
      </c>
      <c r="B45" s="66" t="s">
        <v>52</v>
      </c>
      <c r="C45" s="29">
        <v>1</v>
      </c>
      <c r="D45" s="13">
        <v>0.5</v>
      </c>
      <c r="E45" s="30">
        <v>4741</v>
      </c>
      <c r="F45" s="12"/>
      <c r="G45" s="13"/>
      <c r="H45" s="40">
        <f t="shared" si="6"/>
        <v>2370.5</v>
      </c>
      <c r="I45" s="30"/>
      <c r="J45" s="30"/>
      <c r="K45" s="30"/>
      <c r="L45" s="41">
        <f t="shared" si="13"/>
        <v>2370.5</v>
      </c>
      <c r="M45" s="41">
        <f t="shared" si="1"/>
        <v>355.57499999999999</v>
      </c>
      <c r="N45" s="41">
        <f t="shared" si="14"/>
        <v>2726.0749999999998</v>
      </c>
    </row>
    <row r="46" spans="1:17">
      <c r="A46" s="9" t="s">
        <v>53</v>
      </c>
      <c r="B46" s="9"/>
      <c r="C46" s="9"/>
      <c r="D46" s="35">
        <f>SUM(D16:D45)</f>
        <v>27.5</v>
      </c>
      <c r="E46" s="35"/>
      <c r="F46" s="35">
        <v>0</v>
      </c>
      <c r="G46" s="35">
        <v>0</v>
      </c>
      <c r="H46" s="35">
        <f>SUM(H16:H45)</f>
        <v>368318.5</v>
      </c>
      <c r="I46" s="35">
        <v>0</v>
      </c>
      <c r="J46" s="35">
        <f>SUM(J16:J45)</f>
        <v>27841.600000000002</v>
      </c>
      <c r="K46" s="35">
        <f>SUM(K16:K45)</f>
        <v>0</v>
      </c>
      <c r="L46" s="35">
        <f>SUM(L16:L45)</f>
        <v>396160.1</v>
      </c>
      <c r="M46" s="35">
        <f>SUM(M16:M45)</f>
        <v>59424.014999999992</v>
      </c>
      <c r="N46" s="35">
        <f>SUM(N16:N45)+0</f>
        <v>455584.11499999999</v>
      </c>
    </row>
    <row r="47" spans="1:17">
      <c r="A47" s="51" t="s">
        <v>54</v>
      </c>
      <c r="B47" s="24"/>
      <c r="C47" s="26"/>
      <c r="D47" s="10"/>
      <c r="E47" s="36"/>
      <c r="F47" s="10"/>
      <c r="G47" s="1"/>
      <c r="H47" s="1"/>
      <c r="I47" s="10"/>
      <c r="J47" s="10"/>
      <c r="K47" s="10"/>
      <c r="L47" s="10"/>
      <c r="M47" s="10"/>
      <c r="N47" s="43"/>
    </row>
    <row r="48" spans="1:17">
      <c r="A48" s="12">
        <v>23</v>
      </c>
      <c r="B48" s="20" t="s">
        <v>55</v>
      </c>
      <c r="C48" s="37"/>
      <c r="D48" s="13">
        <v>1</v>
      </c>
      <c r="E48" s="30">
        <f>ROUND(E16*0.9,0)</f>
        <v>62644</v>
      </c>
      <c r="F48" s="12"/>
      <c r="G48" s="13"/>
      <c r="H48" s="41">
        <f>E48*D48</f>
        <v>62644</v>
      </c>
      <c r="I48" s="30"/>
      <c r="J48" s="30"/>
      <c r="K48" s="30"/>
      <c r="L48" s="41">
        <f t="shared" ref="L48:L50" si="15">SUM(H48:K48)</f>
        <v>62644</v>
      </c>
      <c r="M48" s="41">
        <f>L48*0.15</f>
        <v>9396.6</v>
      </c>
      <c r="N48" s="41">
        <f t="shared" ref="N48:N50" si="16">L48+M48</f>
        <v>72040.600000000006</v>
      </c>
    </row>
    <row r="49" spans="1:16">
      <c r="A49" s="12">
        <v>24</v>
      </c>
      <c r="B49" s="20" t="s">
        <v>56</v>
      </c>
      <c r="C49" s="29">
        <v>1</v>
      </c>
      <c r="D49" s="13">
        <v>1</v>
      </c>
      <c r="E49" s="30">
        <v>9069</v>
      </c>
      <c r="F49" s="12"/>
      <c r="G49" s="13"/>
      <c r="H49" s="41">
        <f>E49*D49</f>
        <v>9069</v>
      </c>
      <c r="I49" s="30"/>
      <c r="J49" s="30"/>
      <c r="K49" s="30"/>
      <c r="L49" s="41">
        <f t="shared" si="15"/>
        <v>9069</v>
      </c>
      <c r="M49" s="41">
        <f>L49*0.15</f>
        <v>1360.35</v>
      </c>
      <c r="N49" s="41">
        <f t="shared" si="16"/>
        <v>10429.35</v>
      </c>
    </row>
    <row r="50" spans="1:16">
      <c r="A50" s="12">
        <v>25</v>
      </c>
      <c r="B50" s="20" t="s">
        <v>57</v>
      </c>
      <c r="C50" s="32" t="s">
        <v>24</v>
      </c>
      <c r="D50" s="13">
        <v>1.5</v>
      </c>
      <c r="E50" s="30">
        <v>9069</v>
      </c>
      <c r="F50" s="12"/>
      <c r="G50" s="13"/>
      <c r="H50" s="41">
        <f>E50*D50</f>
        <v>13603.5</v>
      </c>
      <c r="I50" s="30"/>
      <c r="J50" s="30"/>
      <c r="K50" s="30"/>
      <c r="L50" s="41">
        <f t="shared" si="15"/>
        <v>13603.5</v>
      </c>
      <c r="M50" s="41">
        <f>L50*0.15</f>
        <v>2040.5249999999999</v>
      </c>
      <c r="N50" s="41">
        <f t="shared" si="16"/>
        <v>15644.025</v>
      </c>
    </row>
    <row r="51" spans="1:16">
      <c r="A51" s="9" t="s">
        <v>53</v>
      </c>
      <c r="B51" s="9"/>
      <c r="C51" s="9"/>
      <c r="D51" s="35">
        <f>SUM(D48:D50)</f>
        <v>3.5</v>
      </c>
      <c r="E51" s="35"/>
      <c r="F51" s="35">
        <f t="shared" ref="F51:N51" si="17">SUM(F48:F50)</f>
        <v>0</v>
      </c>
      <c r="G51" s="35">
        <f t="shared" si="17"/>
        <v>0</v>
      </c>
      <c r="H51" s="35">
        <f t="shared" si="17"/>
        <v>85316.5</v>
      </c>
      <c r="I51" s="35">
        <f t="shared" si="17"/>
        <v>0</v>
      </c>
      <c r="J51" s="35">
        <f t="shared" si="17"/>
        <v>0</v>
      </c>
      <c r="K51" s="35">
        <f t="shared" si="17"/>
        <v>0</v>
      </c>
      <c r="L51" s="35">
        <f t="shared" si="17"/>
        <v>85316.5</v>
      </c>
      <c r="M51" s="35">
        <f t="shared" si="17"/>
        <v>12797.475</v>
      </c>
      <c r="N51" s="35">
        <f t="shared" si="17"/>
        <v>98113.975000000006</v>
      </c>
    </row>
    <row r="52" spans="1:16">
      <c r="A52" s="51" t="s">
        <v>58</v>
      </c>
      <c r="B52" s="24"/>
      <c r="C52" s="26"/>
      <c r="D52" s="10"/>
      <c r="E52" s="36"/>
      <c r="F52" s="10"/>
      <c r="G52" s="1"/>
      <c r="H52" s="1"/>
      <c r="I52" s="10"/>
      <c r="J52" s="10"/>
      <c r="K52" s="10"/>
      <c r="L52" s="10"/>
      <c r="M52" s="10"/>
      <c r="N52" s="43"/>
    </row>
    <row r="53" spans="1:16" ht="26.5">
      <c r="A53" s="12">
        <v>26</v>
      </c>
      <c r="B53" s="14" t="s">
        <v>59</v>
      </c>
      <c r="C53" s="29">
        <v>1</v>
      </c>
      <c r="D53" s="13">
        <v>1</v>
      </c>
      <c r="E53" s="30">
        <v>20068</v>
      </c>
      <c r="F53" s="12"/>
      <c r="G53" s="13"/>
      <c r="H53" s="40">
        <f t="shared" ref="H53:H59" si="18">E53*D53</f>
        <v>20068</v>
      </c>
      <c r="I53" s="30"/>
      <c r="J53" s="30"/>
      <c r="K53" s="30"/>
      <c r="L53" s="41">
        <f t="shared" ref="L53:L59" si="19">SUM(H53:K53)</f>
        <v>20068</v>
      </c>
      <c r="M53" s="41">
        <f t="shared" ref="M53:M59" si="20">L53*0.15</f>
        <v>3010.2</v>
      </c>
      <c r="N53" s="41">
        <f t="shared" ref="N53:N59" si="21">L53+M53</f>
        <v>23078.2</v>
      </c>
    </row>
    <row r="54" spans="1:16" ht="24.75" customHeight="1">
      <c r="A54" s="12">
        <v>27</v>
      </c>
      <c r="B54" s="20" t="s">
        <v>60</v>
      </c>
      <c r="C54" s="29">
        <v>1</v>
      </c>
      <c r="D54" s="13">
        <v>0.5</v>
      </c>
      <c r="E54" s="30">
        <v>19558</v>
      </c>
      <c r="F54" s="12"/>
      <c r="G54" s="13"/>
      <c r="H54" s="40">
        <f t="shared" si="18"/>
        <v>9779</v>
      </c>
      <c r="I54" s="30"/>
      <c r="J54" s="30"/>
      <c r="K54" s="30"/>
      <c r="L54" s="41">
        <f t="shared" si="19"/>
        <v>9779</v>
      </c>
      <c r="M54" s="41">
        <f t="shared" si="20"/>
        <v>1466.85</v>
      </c>
      <c r="N54" s="41">
        <f t="shared" si="21"/>
        <v>11245.85</v>
      </c>
    </row>
    <row r="55" spans="1:16" ht="13.5" customHeight="1">
      <c r="A55" s="12">
        <v>28</v>
      </c>
      <c r="B55" s="20" t="s">
        <v>61</v>
      </c>
      <c r="C55" s="32" t="s">
        <v>45</v>
      </c>
      <c r="D55" s="13">
        <v>0.25</v>
      </c>
      <c r="E55" s="30">
        <v>23429</v>
      </c>
      <c r="F55" s="12"/>
      <c r="G55" s="13"/>
      <c r="H55" s="40">
        <f t="shared" si="18"/>
        <v>5857.25</v>
      </c>
      <c r="I55" s="30"/>
      <c r="J55" s="30"/>
      <c r="K55" s="30"/>
      <c r="L55" s="41">
        <f t="shared" si="19"/>
        <v>5857.25</v>
      </c>
      <c r="M55" s="41">
        <f t="shared" si="20"/>
        <v>878.58749999999998</v>
      </c>
      <c r="N55" s="41">
        <f t="shared" si="21"/>
        <v>6735.8374999999996</v>
      </c>
    </row>
    <row r="56" spans="1:16" ht="26.5">
      <c r="A56" s="12">
        <v>29</v>
      </c>
      <c r="B56" s="20" t="s">
        <v>62</v>
      </c>
      <c r="C56" s="32" t="s">
        <v>45</v>
      </c>
      <c r="D56" s="13">
        <v>0.5</v>
      </c>
      <c r="E56" s="30">
        <v>23429</v>
      </c>
      <c r="F56" s="12"/>
      <c r="G56" s="13"/>
      <c r="H56" s="40">
        <f t="shared" si="18"/>
        <v>11714.5</v>
      </c>
      <c r="I56" s="30"/>
      <c r="J56" s="30"/>
      <c r="K56" s="30"/>
      <c r="L56" s="41">
        <f t="shared" si="19"/>
        <v>11714.5</v>
      </c>
      <c r="M56" s="41">
        <f t="shared" si="20"/>
        <v>1757.175</v>
      </c>
      <c r="N56" s="41">
        <f t="shared" si="21"/>
        <v>13471.674999999999</v>
      </c>
    </row>
    <row r="57" spans="1:16">
      <c r="A57" s="12">
        <v>30</v>
      </c>
      <c r="B57" s="20" t="s">
        <v>63</v>
      </c>
      <c r="C57" s="32" t="s">
        <v>45</v>
      </c>
      <c r="D57" s="13">
        <v>0.5</v>
      </c>
      <c r="E57" s="30">
        <v>19034</v>
      </c>
      <c r="F57" s="12"/>
      <c r="G57" s="13"/>
      <c r="H57" s="40">
        <f t="shared" si="18"/>
        <v>9517</v>
      </c>
      <c r="I57" s="30"/>
      <c r="J57" s="30"/>
      <c r="K57" s="30"/>
      <c r="L57" s="41">
        <f t="shared" si="19"/>
        <v>9517</v>
      </c>
      <c r="M57" s="41">
        <f t="shared" si="20"/>
        <v>1427.55</v>
      </c>
      <c r="N57" s="41">
        <f t="shared" si="21"/>
        <v>10944.55</v>
      </c>
    </row>
    <row r="58" spans="1:16" ht="39.5">
      <c r="A58" s="12">
        <v>31</v>
      </c>
      <c r="B58" s="20" t="s">
        <v>64</v>
      </c>
      <c r="C58" s="32" t="s">
        <v>24</v>
      </c>
      <c r="D58" s="13">
        <v>1</v>
      </c>
      <c r="E58" s="30">
        <v>5669</v>
      </c>
      <c r="F58" s="12"/>
      <c r="G58" s="13"/>
      <c r="H58" s="40">
        <f t="shared" si="18"/>
        <v>5669</v>
      </c>
      <c r="I58" s="30"/>
      <c r="J58" s="30"/>
      <c r="K58" s="30"/>
      <c r="L58" s="41">
        <f t="shared" si="19"/>
        <v>5669</v>
      </c>
      <c r="M58" s="41">
        <f t="shared" si="20"/>
        <v>850.35</v>
      </c>
      <c r="N58" s="41">
        <f t="shared" si="21"/>
        <v>6519.35</v>
      </c>
    </row>
    <row r="59" spans="1:16" ht="12" customHeight="1">
      <c r="A59" s="12">
        <v>32</v>
      </c>
      <c r="B59" s="20" t="s">
        <v>65</v>
      </c>
      <c r="C59" s="32" t="s">
        <v>24</v>
      </c>
      <c r="D59" s="13">
        <v>1</v>
      </c>
      <c r="E59" s="30">
        <v>7096</v>
      </c>
      <c r="F59" s="12"/>
      <c r="G59" s="13"/>
      <c r="H59" s="40">
        <f t="shared" si="18"/>
        <v>7096</v>
      </c>
      <c r="I59" s="30"/>
      <c r="J59" s="30"/>
      <c r="K59" s="30"/>
      <c r="L59" s="41">
        <f t="shared" si="19"/>
        <v>7096</v>
      </c>
      <c r="M59" s="41">
        <f t="shared" si="20"/>
        <v>1064.3999999999999</v>
      </c>
      <c r="N59" s="41">
        <f t="shared" si="21"/>
        <v>8160.4</v>
      </c>
      <c r="O59" s="42"/>
    </row>
    <row r="60" spans="1:16" s="1" customFormat="1" ht="13.15" customHeight="1">
      <c r="A60" s="12"/>
      <c r="B60" s="10" t="s">
        <v>66</v>
      </c>
      <c r="N60" s="38"/>
      <c r="P60" s="3"/>
    </row>
    <row r="61" spans="1:16" ht="26.5">
      <c r="A61" s="12">
        <v>33</v>
      </c>
      <c r="B61" s="20" t="s">
        <v>60</v>
      </c>
      <c r="C61" s="29">
        <v>1</v>
      </c>
      <c r="D61" s="13">
        <v>2</v>
      </c>
      <c r="E61" s="30">
        <v>19558</v>
      </c>
      <c r="F61" s="12"/>
      <c r="G61" s="13"/>
      <c r="H61" s="40">
        <f>E61*D61</f>
        <v>39116</v>
      </c>
      <c r="I61" s="30"/>
      <c r="J61" s="30"/>
      <c r="K61" s="30"/>
      <c r="L61" s="41">
        <f t="shared" ref="L61:L62" si="22">SUM(H61:K61)</f>
        <v>39116</v>
      </c>
      <c r="M61" s="41">
        <f>L61*0.15</f>
        <v>5867.4</v>
      </c>
      <c r="N61" s="41">
        <f t="shared" ref="N61:N62" si="23">L61+M61</f>
        <v>44983.4</v>
      </c>
    </row>
    <row r="62" spans="1:16">
      <c r="A62" s="12">
        <v>34</v>
      </c>
      <c r="B62" s="20" t="s">
        <v>63</v>
      </c>
      <c r="C62" s="32" t="s">
        <v>45</v>
      </c>
      <c r="D62" s="13">
        <v>1</v>
      </c>
      <c r="E62" s="30">
        <v>19034</v>
      </c>
      <c r="F62" s="12"/>
      <c r="G62" s="13"/>
      <c r="H62" s="40">
        <f>E62*D62</f>
        <v>19034</v>
      </c>
      <c r="I62" s="30"/>
      <c r="J62" s="30"/>
      <c r="K62" s="30"/>
      <c r="L62" s="41">
        <f t="shared" si="22"/>
        <v>19034</v>
      </c>
      <c r="M62" s="41">
        <f>L62*0.15</f>
        <v>2855.1</v>
      </c>
      <c r="N62" s="41">
        <f t="shared" si="23"/>
        <v>21889.1</v>
      </c>
      <c r="O62" s="42"/>
    </row>
    <row r="63" spans="1:16" s="1" customFormat="1" ht="13.15" customHeight="1">
      <c r="A63" s="12"/>
      <c r="B63" s="10" t="s">
        <v>67</v>
      </c>
      <c r="N63" s="38"/>
      <c r="P63" s="3"/>
    </row>
    <row r="64" spans="1:16">
      <c r="A64" s="12">
        <v>35</v>
      </c>
      <c r="B64" s="20" t="s">
        <v>68</v>
      </c>
      <c r="C64" s="32" t="s">
        <v>69</v>
      </c>
      <c r="D64" s="13">
        <v>2</v>
      </c>
      <c r="E64" s="30">
        <v>21078</v>
      </c>
      <c r="F64" s="12"/>
      <c r="G64" s="13"/>
      <c r="H64" s="40">
        <f>E64*D64</f>
        <v>42156</v>
      </c>
      <c r="I64" s="30"/>
      <c r="J64" s="30"/>
      <c r="K64" s="30"/>
      <c r="L64" s="41">
        <f t="shared" ref="L64:L66" si="24">SUM(H64:K64)</f>
        <v>42156</v>
      </c>
      <c r="M64" s="41">
        <f>L64*0.15</f>
        <v>6323.4</v>
      </c>
      <c r="N64" s="41">
        <f t="shared" ref="N64:N66" si="25">L64+M64</f>
        <v>48479.4</v>
      </c>
    </row>
    <row r="65" spans="1:16">
      <c r="A65" s="12">
        <v>36</v>
      </c>
      <c r="B65" s="20" t="s">
        <v>70</v>
      </c>
      <c r="C65" s="32" t="s">
        <v>71</v>
      </c>
      <c r="D65" s="13">
        <v>1.25</v>
      </c>
      <c r="E65" s="30">
        <v>23542</v>
      </c>
      <c r="F65" s="12"/>
      <c r="G65" s="13"/>
      <c r="H65" s="40">
        <f>E65*D65</f>
        <v>29427.5</v>
      </c>
      <c r="I65" s="30"/>
      <c r="J65" s="30"/>
      <c r="K65" s="30"/>
      <c r="L65" s="41">
        <f t="shared" si="24"/>
        <v>29427.5</v>
      </c>
      <c r="M65" s="41">
        <f>L65*0.15</f>
        <v>4414.125</v>
      </c>
      <c r="N65" s="41">
        <f t="shared" si="25"/>
        <v>33841.625</v>
      </c>
    </row>
    <row r="66" spans="1:16">
      <c r="A66" s="12">
        <v>37</v>
      </c>
      <c r="B66" s="20" t="s">
        <v>63</v>
      </c>
      <c r="C66" s="32" t="s">
        <v>45</v>
      </c>
      <c r="D66" s="13">
        <v>0.25</v>
      </c>
      <c r="E66" s="30">
        <v>19034</v>
      </c>
      <c r="F66" s="12"/>
      <c r="G66" s="13"/>
      <c r="H66" s="40">
        <f>E66*D66</f>
        <v>4758.5</v>
      </c>
      <c r="I66" s="30"/>
      <c r="J66" s="30"/>
      <c r="K66" s="30"/>
      <c r="L66" s="41">
        <f t="shared" si="24"/>
        <v>4758.5</v>
      </c>
      <c r="M66" s="41">
        <f>L66*0.15</f>
        <v>713.77499999999998</v>
      </c>
      <c r="N66" s="41">
        <f t="shared" si="25"/>
        <v>5472.2749999999996</v>
      </c>
      <c r="O66" s="42"/>
    </row>
    <row r="67" spans="1:16" s="1" customFormat="1" ht="13.15" customHeight="1">
      <c r="A67" s="12"/>
      <c r="B67" s="10" t="s">
        <v>72</v>
      </c>
      <c r="N67" s="38"/>
      <c r="P67" s="3"/>
    </row>
    <row r="68" spans="1:16" ht="26.5">
      <c r="A68" s="12">
        <v>38</v>
      </c>
      <c r="B68" s="20" t="s">
        <v>60</v>
      </c>
      <c r="C68" s="29">
        <v>1</v>
      </c>
      <c r="D68" s="13">
        <v>1</v>
      </c>
      <c r="E68" s="30">
        <v>19558</v>
      </c>
      <c r="F68" s="12"/>
      <c r="G68" s="13"/>
      <c r="H68" s="40">
        <f>E68*D68</f>
        <v>19558</v>
      </c>
      <c r="I68" s="30"/>
      <c r="J68" s="30"/>
      <c r="K68" s="30"/>
      <c r="L68" s="41">
        <f t="shared" ref="L68:L70" si="26">SUM(H68:K68)</f>
        <v>19558</v>
      </c>
      <c r="M68" s="41">
        <f>L68*0.15</f>
        <v>2933.7</v>
      </c>
      <c r="N68" s="41">
        <f t="shared" ref="N68:N70" si="27">L68+M68</f>
        <v>22491.7</v>
      </c>
    </row>
    <row r="69" spans="1:16">
      <c r="A69" s="12">
        <v>39</v>
      </c>
      <c r="B69" s="20" t="s">
        <v>68</v>
      </c>
      <c r="C69" s="32" t="s">
        <v>69</v>
      </c>
      <c r="D69" s="13">
        <v>1</v>
      </c>
      <c r="E69" s="30">
        <v>21078</v>
      </c>
      <c r="F69" s="12"/>
      <c r="G69" s="13"/>
      <c r="H69" s="40">
        <f>E69*D69</f>
        <v>21078</v>
      </c>
      <c r="I69" s="30"/>
      <c r="J69" s="30"/>
      <c r="K69" s="30"/>
      <c r="L69" s="41">
        <f t="shared" si="26"/>
        <v>21078</v>
      </c>
      <c r="M69" s="41">
        <f>L69*0.15</f>
        <v>3161.7</v>
      </c>
      <c r="N69" s="41">
        <f t="shared" si="27"/>
        <v>24239.7</v>
      </c>
    </row>
    <row r="70" spans="1:16">
      <c r="A70" s="12">
        <v>40</v>
      </c>
      <c r="B70" s="20" t="s">
        <v>70</v>
      </c>
      <c r="C70" s="32" t="s">
        <v>71</v>
      </c>
      <c r="D70" s="13">
        <v>3</v>
      </c>
      <c r="E70" s="30">
        <v>23542</v>
      </c>
      <c r="F70" s="12"/>
      <c r="G70" s="13"/>
      <c r="H70" s="40">
        <f>E70*D70</f>
        <v>70626</v>
      </c>
      <c r="I70" s="30"/>
      <c r="J70" s="30"/>
      <c r="K70" s="30"/>
      <c r="L70" s="41">
        <f t="shared" si="26"/>
        <v>70626</v>
      </c>
      <c r="M70" s="41">
        <f>L70*0.15</f>
        <v>10593.9</v>
      </c>
      <c r="N70" s="41">
        <f t="shared" si="27"/>
        <v>81219.899999999994</v>
      </c>
      <c r="O70" s="42"/>
    </row>
    <row r="71" spans="1:16">
      <c r="A71" s="9" t="s">
        <v>53</v>
      </c>
      <c r="B71" s="9"/>
      <c r="C71" s="9"/>
      <c r="D71" s="35">
        <f>SUM(D53:D70)</f>
        <v>16.25</v>
      </c>
      <c r="E71" s="35"/>
      <c r="F71" s="35">
        <v>0</v>
      </c>
      <c r="G71" s="35">
        <v>0</v>
      </c>
      <c r="H71" s="35">
        <f t="shared" ref="H71:M71" si="28">SUM(H53:H70)</f>
        <v>315454.75</v>
      </c>
      <c r="I71" s="35">
        <f t="shared" si="28"/>
        <v>0</v>
      </c>
      <c r="J71" s="35">
        <f t="shared" si="28"/>
        <v>0</v>
      </c>
      <c r="K71" s="35">
        <f t="shared" si="28"/>
        <v>0</v>
      </c>
      <c r="L71" s="35">
        <f t="shared" si="28"/>
        <v>315454.75</v>
      </c>
      <c r="M71" s="35">
        <f t="shared" si="28"/>
        <v>47318.212499999994</v>
      </c>
      <c r="N71" s="35">
        <f>SUM(N53:N70)-0</f>
        <v>362772.96250000002</v>
      </c>
    </row>
    <row r="72" spans="1:16">
      <c r="A72" s="51" t="s">
        <v>73</v>
      </c>
      <c r="B72" s="24"/>
      <c r="C72" s="26"/>
      <c r="D72" s="10"/>
      <c r="E72" s="36"/>
      <c r="F72" s="48"/>
      <c r="G72" s="1"/>
      <c r="H72" s="46"/>
      <c r="I72" s="10"/>
      <c r="J72" s="10"/>
      <c r="K72" s="10"/>
      <c r="L72" s="10"/>
      <c r="M72" s="10"/>
      <c r="N72" s="43"/>
    </row>
    <row r="73" spans="1:16" ht="26.5">
      <c r="A73" s="12">
        <v>41</v>
      </c>
      <c r="B73" s="14" t="s">
        <v>59</v>
      </c>
      <c r="C73" s="29">
        <v>1</v>
      </c>
      <c r="D73" s="13">
        <v>1</v>
      </c>
      <c r="E73" s="30">
        <v>20068</v>
      </c>
      <c r="F73" s="12"/>
      <c r="G73" s="13"/>
      <c r="H73" s="40">
        <f t="shared" ref="H73:H94" si="29">E73*D73</f>
        <v>20068</v>
      </c>
      <c r="I73" s="30"/>
      <c r="J73" s="30"/>
      <c r="K73" s="30"/>
      <c r="L73" s="41">
        <f t="shared" ref="L73:L86" si="30">SUM(H73:K73)</f>
        <v>20068</v>
      </c>
      <c r="M73" s="41">
        <f t="shared" ref="M73:M94" si="31">L73*0.15</f>
        <v>3010.2</v>
      </c>
      <c r="N73" s="41">
        <f t="shared" ref="N73:N94" si="32">L73+M73</f>
        <v>23078.2</v>
      </c>
    </row>
    <row r="74" spans="1:16">
      <c r="A74" s="12">
        <v>42</v>
      </c>
      <c r="B74" s="20" t="s">
        <v>61</v>
      </c>
      <c r="C74" s="29">
        <v>2</v>
      </c>
      <c r="D74" s="13">
        <v>0.25</v>
      </c>
      <c r="E74" s="30">
        <v>23429</v>
      </c>
      <c r="F74" s="12"/>
      <c r="G74" s="13"/>
      <c r="H74" s="40">
        <f t="shared" si="29"/>
        <v>5857.25</v>
      </c>
      <c r="I74" s="30"/>
      <c r="J74" s="30"/>
      <c r="K74" s="30"/>
      <c r="L74" s="41">
        <f t="shared" si="30"/>
        <v>5857.25</v>
      </c>
      <c r="M74" s="41">
        <f t="shared" si="31"/>
        <v>878.58749999999998</v>
      </c>
      <c r="N74" s="41">
        <f t="shared" si="32"/>
        <v>6735.8374999999996</v>
      </c>
    </row>
    <row r="75" spans="1:16">
      <c r="A75" s="12">
        <v>43</v>
      </c>
      <c r="B75" s="20" t="s">
        <v>74</v>
      </c>
      <c r="C75" s="32" t="s">
        <v>45</v>
      </c>
      <c r="D75" s="13">
        <v>0.25</v>
      </c>
      <c r="E75" s="30">
        <v>23429</v>
      </c>
      <c r="F75" s="12"/>
      <c r="G75" s="13"/>
      <c r="H75" s="40">
        <f t="shared" si="29"/>
        <v>5857.25</v>
      </c>
      <c r="I75" s="30"/>
      <c r="J75" s="30"/>
      <c r="K75" s="30"/>
      <c r="L75" s="41">
        <f t="shared" si="30"/>
        <v>5857.25</v>
      </c>
      <c r="M75" s="41">
        <f t="shared" si="31"/>
        <v>878.58749999999998</v>
      </c>
      <c r="N75" s="41">
        <f t="shared" si="32"/>
        <v>6735.8374999999996</v>
      </c>
    </row>
    <row r="76" spans="1:16">
      <c r="A76" s="12">
        <v>44</v>
      </c>
      <c r="B76" s="20" t="s">
        <v>75</v>
      </c>
      <c r="C76" s="32" t="s">
        <v>45</v>
      </c>
      <c r="D76" s="13">
        <v>0.25</v>
      </c>
      <c r="E76" s="30">
        <v>23429</v>
      </c>
      <c r="F76" s="12"/>
      <c r="G76" s="13"/>
      <c r="H76" s="40">
        <f t="shared" si="29"/>
        <v>5857.25</v>
      </c>
      <c r="I76" s="30"/>
      <c r="J76" s="30"/>
      <c r="K76" s="30"/>
      <c r="L76" s="41">
        <f t="shared" si="30"/>
        <v>5857.25</v>
      </c>
      <c r="M76" s="41">
        <f t="shared" si="31"/>
        <v>878.58749999999998</v>
      </c>
      <c r="N76" s="41">
        <f t="shared" si="32"/>
        <v>6735.8374999999996</v>
      </c>
    </row>
    <row r="77" spans="1:16" ht="16.5" customHeight="1">
      <c r="A77" s="12">
        <v>45</v>
      </c>
      <c r="B77" s="20" t="s">
        <v>76</v>
      </c>
      <c r="C77" s="32" t="s">
        <v>69</v>
      </c>
      <c r="D77" s="13">
        <v>2</v>
      </c>
      <c r="E77" s="30">
        <v>12584</v>
      </c>
      <c r="F77" s="12"/>
      <c r="G77" s="13"/>
      <c r="H77" s="40">
        <f t="shared" si="29"/>
        <v>25168</v>
      </c>
      <c r="I77" s="30"/>
      <c r="J77" s="30"/>
      <c r="K77" s="30"/>
      <c r="L77" s="41">
        <f t="shared" si="30"/>
        <v>25168</v>
      </c>
      <c r="M77" s="41">
        <f t="shared" si="31"/>
        <v>3775.2</v>
      </c>
      <c r="N77" s="41">
        <f t="shared" si="32"/>
        <v>28943.200000000001</v>
      </c>
    </row>
    <row r="78" spans="1:16" ht="26.5">
      <c r="A78" s="12">
        <v>46</v>
      </c>
      <c r="B78" s="20" t="s">
        <v>77</v>
      </c>
      <c r="C78" s="29">
        <v>3</v>
      </c>
      <c r="D78" s="13">
        <v>0.5</v>
      </c>
      <c r="E78" s="30">
        <v>12584</v>
      </c>
      <c r="F78" s="12"/>
      <c r="G78" s="13"/>
      <c r="H78" s="40">
        <f t="shared" si="29"/>
        <v>6292</v>
      </c>
      <c r="I78" s="30"/>
      <c r="J78" s="30"/>
      <c r="K78" s="30"/>
      <c r="L78" s="41">
        <f t="shared" si="30"/>
        <v>6292</v>
      </c>
      <c r="M78" s="41">
        <f t="shared" si="31"/>
        <v>943.8</v>
      </c>
      <c r="N78" s="41">
        <f t="shared" si="32"/>
        <v>7235.8</v>
      </c>
    </row>
    <row r="79" spans="1:16">
      <c r="A79" s="12">
        <v>47</v>
      </c>
      <c r="B79" s="20" t="s">
        <v>78</v>
      </c>
      <c r="C79" s="29">
        <v>3</v>
      </c>
      <c r="D79" s="13">
        <v>0.5</v>
      </c>
      <c r="E79" s="30">
        <v>12584</v>
      </c>
      <c r="F79" s="12"/>
      <c r="G79" s="13"/>
      <c r="H79" s="40">
        <f t="shared" si="29"/>
        <v>6292</v>
      </c>
      <c r="I79" s="30"/>
      <c r="J79" s="30"/>
      <c r="K79" s="30"/>
      <c r="L79" s="41">
        <f t="shared" si="30"/>
        <v>6292</v>
      </c>
      <c r="M79" s="41">
        <f t="shared" si="31"/>
        <v>943.8</v>
      </c>
      <c r="N79" s="41">
        <f t="shared" si="32"/>
        <v>7235.8</v>
      </c>
    </row>
    <row r="80" spans="1:16" ht="26.5">
      <c r="A80" s="12">
        <v>48</v>
      </c>
      <c r="B80" s="20" t="s">
        <v>79</v>
      </c>
      <c r="C80" s="32" t="s">
        <v>71</v>
      </c>
      <c r="D80" s="13">
        <v>0.25</v>
      </c>
      <c r="E80" s="30">
        <v>15099</v>
      </c>
      <c r="F80" s="12"/>
      <c r="G80" s="13"/>
      <c r="H80" s="40">
        <f t="shared" si="29"/>
        <v>3774.75</v>
      </c>
      <c r="I80" s="30"/>
      <c r="J80" s="30"/>
      <c r="K80" s="30"/>
      <c r="L80" s="41">
        <f t="shared" si="30"/>
        <v>3774.75</v>
      </c>
      <c r="M80" s="41">
        <f t="shared" si="31"/>
        <v>566.21249999999998</v>
      </c>
      <c r="N80" s="41">
        <f t="shared" si="32"/>
        <v>4340.9624999999996</v>
      </c>
    </row>
    <row r="81" spans="1:17" ht="26.5">
      <c r="A81" s="12">
        <v>49</v>
      </c>
      <c r="B81" s="20" t="s">
        <v>80</v>
      </c>
      <c r="C81" s="32" t="s">
        <v>24</v>
      </c>
      <c r="D81" s="13">
        <v>3</v>
      </c>
      <c r="E81" s="30">
        <v>13381</v>
      </c>
      <c r="F81" s="12"/>
      <c r="G81" s="13"/>
      <c r="H81" s="40">
        <f t="shared" si="29"/>
        <v>40143</v>
      </c>
      <c r="I81" s="30">
        <f>H81*0.04/3</f>
        <v>535.24</v>
      </c>
      <c r="J81" s="30"/>
      <c r="K81" s="30"/>
      <c r="L81" s="41">
        <f t="shared" si="30"/>
        <v>40678.239999999998</v>
      </c>
      <c r="M81" s="41">
        <f t="shared" si="31"/>
        <v>6101.7359999999999</v>
      </c>
      <c r="N81" s="41">
        <f t="shared" si="32"/>
        <v>46779.975999999995</v>
      </c>
    </row>
    <row r="82" spans="1:17">
      <c r="A82" s="12">
        <v>50</v>
      </c>
      <c r="B82" s="20" t="s">
        <v>70</v>
      </c>
      <c r="C82" s="32" t="s">
        <v>71</v>
      </c>
      <c r="D82" s="13">
        <v>3</v>
      </c>
      <c r="E82" s="30">
        <v>23542</v>
      </c>
      <c r="F82" s="12"/>
      <c r="G82" s="13"/>
      <c r="H82" s="40">
        <f t="shared" si="29"/>
        <v>70626</v>
      </c>
      <c r="I82" s="30"/>
      <c r="J82" s="30"/>
      <c r="K82" s="30"/>
      <c r="L82" s="41">
        <f t="shared" si="30"/>
        <v>70626</v>
      </c>
      <c r="M82" s="41">
        <f t="shared" si="31"/>
        <v>10593.9</v>
      </c>
      <c r="N82" s="41">
        <f t="shared" si="32"/>
        <v>81219.899999999994</v>
      </c>
    </row>
    <row r="83" spans="1:17">
      <c r="A83" s="12">
        <v>51</v>
      </c>
      <c r="B83" s="20" t="s">
        <v>81</v>
      </c>
      <c r="C83" s="32" t="s">
        <v>71</v>
      </c>
      <c r="D83" s="13">
        <v>0.75</v>
      </c>
      <c r="E83" s="30">
        <v>23542</v>
      </c>
      <c r="F83" s="12"/>
      <c r="G83" s="13"/>
      <c r="H83" s="40">
        <f t="shared" si="29"/>
        <v>17656.5</v>
      </c>
      <c r="I83" s="30"/>
      <c r="J83" s="30"/>
      <c r="K83" s="30"/>
      <c r="L83" s="41">
        <f t="shared" si="30"/>
        <v>17656.5</v>
      </c>
      <c r="M83" s="41">
        <f t="shared" si="31"/>
        <v>2648.4749999999999</v>
      </c>
      <c r="N83" s="41">
        <f t="shared" si="32"/>
        <v>20304.974999999999</v>
      </c>
    </row>
    <row r="84" spans="1:17">
      <c r="A84" s="12">
        <v>52</v>
      </c>
      <c r="B84" s="20" t="s">
        <v>68</v>
      </c>
      <c r="C84" s="32" t="s">
        <v>69</v>
      </c>
      <c r="D84" s="13">
        <v>3</v>
      </c>
      <c r="E84" s="30">
        <v>21078</v>
      </c>
      <c r="F84" s="12"/>
      <c r="G84" s="13"/>
      <c r="H84" s="40">
        <f t="shared" si="29"/>
        <v>63234</v>
      </c>
      <c r="I84" s="30"/>
      <c r="J84" s="30"/>
      <c r="K84" s="30"/>
      <c r="L84" s="41">
        <f t="shared" si="30"/>
        <v>63234</v>
      </c>
      <c r="M84" s="41">
        <f t="shared" si="31"/>
        <v>9485.1</v>
      </c>
      <c r="N84" s="41">
        <f t="shared" si="32"/>
        <v>72719.100000000006</v>
      </c>
    </row>
    <row r="85" spans="1:17">
      <c r="A85" s="12">
        <v>53</v>
      </c>
      <c r="B85" s="20" t="s">
        <v>63</v>
      </c>
      <c r="C85" s="32" t="s">
        <v>45</v>
      </c>
      <c r="D85" s="13">
        <v>3.75</v>
      </c>
      <c r="E85" s="30">
        <v>19034</v>
      </c>
      <c r="F85" s="12"/>
      <c r="G85" s="13"/>
      <c r="H85" s="40">
        <f t="shared" si="29"/>
        <v>71377.5</v>
      </c>
      <c r="I85" s="30"/>
      <c r="J85" s="30"/>
      <c r="K85" s="30"/>
      <c r="L85" s="41">
        <f t="shared" si="30"/>
        <v>71377.5</v>
      </c>
      <c r="M85" s="41">
        <f t="shared" si="31"/>
        <v>10706.625</v>
      </c>
      <c r="N85" s="41">
        <f t="shared" si="32"/>
        <v>82084.125</v>
      </c>
    </row>
    <row r="86" spans="1:17">
      <c r="A86" s="12">
        <v>54</v>
      </c>
      <c r="B86" s="65" t="s">
        <v>82</v>
      </c>
      <c r="C86" s="32" t="s">
        <v>24</v>
      </c>
      <c r="D86" s="13">
        <v>1</v>
      </c>
      <c r="E86" s="30">
        <v>5989</v>
      </c>
      <c r="F86" s="12"/>
      <c r="G86" s="13"/>
      <c r="H86" s="40">
        <f t="shared" si="29"/>
        <v>5989</v>
      </c>
      <c r="I86" s="30"/>
      <c r="J86" s="30"/>
      <c r="K86" s="30"/>
      <c r="L86" s="41">
        <f t="shared" si="30"/>
        <v>5989</v>
      </c>
      <c r="M86" s="41">
        <f t="shared" si="31"/>
        <v>898.35</v>
      </c>
      <c r="N86" s="41">
        <f t="shared" si="32"/>
        <v>6887.35</v>
      </c>
    </row>
    <row r="87" spans="1:17">
      <c r="A87" s="12"/>
      <c r="B87" s="10" t="s">
        <v>43</v>
      </c>
      <c r="C87" s="10"/>
      <c r="D87" s="11"/>
      <c r="E87" s="10"/>
      <c r="F87" s="10"/>
      <c r="G87" s="10"/>
      <c r="H87" s="10"/>
      <c r="I87" s="10"/>
      <c r="J87" s="10"/>
      <c r="K87" s="10"/>
      <c r="L87" s="10"/>
      <c r="M87" s="10"/>
      <c r="N87" s="41">
        <f t="shared" si="32"/>
        <v>0</v>
      </c>
      <c r="O87" s="1"/>
      <c r="Q87" s="1"/>
    </row>
    <row r="88" spans="1:17">
      <c r="A88" s="12">
        <v>55</v>
      </c>
      <c r="B88" s="20" t="s">
        <v>83</v>
      </c>
      <c r="C88" s="32" t="s">
        <v>24</v>
      </c>
      <c r="D88" s="13">
        <v>1</v>
      </c>
      <c r="E88" s="30">
        <v>7379</v>
      </c>
      <c r="F88" s="12"/>
      <c r="G88" s="13"/>
      <c r="H88" s="40">
        <f t="shared" si="29"/>
        <v>7379</v>
      </c>
      <c r="I88" s="30"/>
      <c r="J88" s="30"/>
      <c r="K88" s="30"/>
      <c r="L88" s="41">
        <f>SUM(H88:K88)</f>
        <v>7379</v>
      </c>
      <c r="M88" s="41">
        <f t="shared" si="31"/>
        <v>1106.8499999999999</v>
      </c>
      <c r="N88" s="41">
        <f t="shared" si="32"/>
        <v>8485.85</v>
      </c>
    </row>
    <row r="89" spans="1:17">
      <c r="A89" s="12"/>
      <c r="B89" s="10" t="s">
        <v>84</v>
      </c>
      <c r="C89" s="10"/>
      <c r="D89" s="11"/>
      <c r="E89" s="10"/>
      <c r="F89" s="10"/>
      <c r="G89" s="10"/>
      <c r="H89" s="10"/>
      <c r="I89" s="10"/>
      <c r="J89" s="10"/>
      <c r="K89" s="10"/>
      <c r="L89" s="10"/>
      <c r="M89" s="10"/>
      <c r="N89" s="41">
        <f t="shared" si="32"/>
        <v>0</v>
      </c>
      <c r="O89" s="1"/>
      <c r="Q89" s="1"/>
    </row>
    <row r="90" spans="1:17">
      <c r="A90" s="12">
        <v>56</v>
      </c>
      <c r="B90" s="20" t="s">
        <v>85</v>
      </c>
      <c r="C90" s="32" t="s">
        <v>24</v>
      </c>
      <c r="D90" s="13">
        <v>0.75</v>
      </c>
      <c r="E90" s="30">
        <v>4990</v>
      </c>
      <c r="F90" s="12"/>
      <c r="G90" s="13"/>
      <c r="H90" s="40">
        <f t="shared" si="29"/>
        <v>3742.5</v>
      </c>
      <c r="I90" s="30"/>
      <c r="J90" s="30"/>
      <c r="K90" s="30"/>
      <c r="L90" s="41">
        <f>SUM(H90:K90)</f>
        <v>3742.5</v>
      </c>
      <c r="M90" s="41">
        <f t="shared" si="31"/>
        <v>561.375</v>
      </c>
      <c r="N90" s="41">
        <f t="shared" si="32"/>
        <v>4303.875</v>
      </c>
    </row>
    <row r="91" spans="1:17">
      <c r="A91" s="12"/>
      <c r="B91" s="10" t="s">
        <v>46</v>
      </c>
      <c r="C91" s="10"/>
      <c r="D91" s="11"/>
      <c r="E91" s="10"/>
      <c r="F91" s="10"/>
      <c r="G91" s="10"/>
      <c r="H91" s="10"/>
      <c r="I91" s="10"/>
      <c r="J91" s="10"/>
      <c r="K91" s="10"/>
      <c r="L91" s="10"/>
      <c r="M91" s="10"/>
      <c r="N91" s="41">
        <f t="shared" si="32"/>
        <v>0</v>
      </c>
      <c r="O91" s="1"/>
      <c r="Q91" s="1"/>
    </row>
    <row r="92" spans="1:17">
      <c r="A92" s="12">
        <v>57</v>
      </c>
      <c r="B92" s="66" t="s">
        <v>47</v>
      </c>
      <c r="C92" s="29">
        <v>2</v>
      </c>
      <c r="D92" s="13">
        <v>1</v>
      </c>
      <c r="E92" s="30">
        <v>4741</v>
      </c>
      <c r="F92" s="12"/>
      <c r="G92" s="13"/>
      <c r="H92" s="40">
        <f t="shared" si="29"/>
        <v>4741</v>
      </c>
      <c r="I92" s="30"/>
      <c r="J92" s="30"/>
      <c r="K92" s="30"/>
      <c r="L92" s="41">
        <f>SUM(H92:K92)</f>
        <v>4741</v>
      </c>
      <c r="M92" s="41">
        <f t="shared" si="31"/>
        <v>711.15</v>
      </c>
      <c r="N92" s="41">
        <f t="shared" si="32"/>
        <v>5452.15</v>
      </c>
    </row>
    <row r="93" spans="1:17">
      <c r="A93" s="12"/>
      <c r="B93" s="10" t="s">
        <v>48</v>
      </c>
      <c r="C93" s="10"/>
      <c r="D93" s="11"/>
      <c r="E93" s="10"/>
      <c r="F93" s="10"/>
      <c r="G93" s="10"/>
      <c r="H93" s="10"/>
      <c r="I93" s="10"/>
      <c r="J93" s="10"/>
      <c r="K93" s="10"/>
      <c r="L93" s="10"/>
      <c r="M93" s="10"/>
      <c r="N93" s="41">
        <f t="shared" si="32"/>
        <v>0</v>
      </c>
      <c r="O93" s="1"/>
      <c r="Q93" s="1"/>
    </row>
    <row r="94" spans="1:17" ht="26.5" customHeight="1">
      <c r="A94" s="12">
        <v>58</v>
      </c>
      <c r="B94" s="66" t="s">
        <v>52</v>
      </c>
      <c r="C94" s="29">
        <v>1</v>
      </c>
      <c r="D94" s="13">
        <v>1.45</v>
      </c>
      <c r="E94" s="30">
        <v>4741</v>
      </c>
      <c r="F94" s="12"/>
      <c r="G94" s="13"/>
      <c r="H94" s="40">
        <f t="shared" si="29"/>
        <v>6874.45</v>
      </c>
      <c r="I94" s="30"/>
      <c r="J94" s="30"/>
      <c r="K94" s="30"/>
      <c r="L94" s="41">
        <f>SUM(H94:K94)</f>
        <v>6874.45</v>
      </c>
      <c r="M94" s="41">
        <f t="shared" si="31"/>
        <v>1031.1675</v>
      </c>
      <c r="N94" s="41">
        <f t="shared" si="32"/>
        <v>7905.6175000000003</v>
      </c>
    </row>
    <row r="95" spans="1:17">
      <c r="A95" s="9" t="s">
        <v>53</v>
      </c>
      <c r="B95" s="9"/>
      <c r="C95" s="9"/>
      <c r="D95" s="35">
        <f>SUM(D73:D94)</f>
        <v>23.7</v>
      </c>
      <c r="E95" s="35"/>
      <c r="F95" s="35">
        <v>0</v>
      </c>
      <c r="G95" s="35">
        <v>0</v>
      </c>
      <c r="H95" s="35">
        <f t="shared" ref="H95:N95" si="33">SUM(H73:H94)</f>
        <v>370929.45</v>
      </c>
      <c r="I95" s="35">
        <f t="shared" si="33"/>
        <v>535.24</v>
      </c>
      <c r="J95" s="35">
        <f t="shared" si="33"/>
        <v>0</v>
      </c>
      <c r="K95" s="35">
        <f t="shared" si="33"/>
        <v>0</v>
      </c>
      <c r="L95" s="35">
        <f t="shared" si="33"/>
        <v>371464.69</v>
      </c>
      <c r="M95" s="35">
        <f t="shared" si="33"/>
        <v>55719.703499999996</v>
      </c>
      <c r="N95" s="35">
        <f t="shared" si="33"/>
        <v>427184.39349999995</v>
      </c>
    </row>
    <row r="96" spans="1:17">
      <c r="A96" s="51" t="s">
        <v>86</v>
      </c>
      <c r="B96" s="24"/>
      <c r="C96" s="26"/>
      <c r="D96" s="10"/>
      <c r="E96" s="36"/>
      <c r="F96" s="10"/>
      <c r="G96" s="1"/>
      <c r="H96" s="46"/>
      <c r="I96" s="10"/>
      <c r="J96" s="10"/>
      <c r="K96" s="10"/>
      <c r="L96" s="10"/>
      <c r="M96" s="10"/>
      <c r="N96" s="43"/>
    </row>
    <row r="97" spans="1:17" ht="26.5">
      <c r="A97" s="12">
        <v>59</v>
      </c>
      <c r="B97" s="14" t="s">
        <v>59</v>
      </c>
      <c r="C97" s="29">
        <v>1</v>
      </c>
      <c r="D97" s="13">
        <v>1</v>
      </c>
      <c r="E97" s="30">
        <v>20068</v>
      </c>
      <c r="F97" s="12"/>
      <c r="G97" s="13"/>
      <c r="H97" s="40">
        <f t="shared" ref="H97:H114" si="34">E97*D97</f>
        <v>20068</v>
      </c>
      <c r="I97" s="30"/>
      <c r="J97" s="30"/>
      <c r="K97" s="30"/>
      <c r="L97" s="41">
        <f t="shared" ref="L97:L108" si="35">SUM(H97:K97)</f>
        <v>20068</v>
      </c>
      <c r="M97" s="41">
        <f t="shared" ref="M97:M114" si="36">L97*0.15</f>
        <v>3010.2</v>
      </c>
      <c r="N97" s="41">
        <f t="shared" ref="N97:N114" si="37">L97+M97</f>
        <v>23078.2</v>
      </c>
    </row>
    <row r="98" spans="1:17" ht="26.5">
      <c r="A98" s="12">
        <v>60</v>
      </c>
      <c r="B98" s="20" t="s">
        <v>87</v>
      </c>
      <c r="C98" s="32" t="s">
        <v>45</v>
      </c>
      <c r="D98" s="13">
        <v>0.5</v>
      </c>
      <c r="E98" s="30">
        <v>23429</v>
      </c>
      <c r="F98" s="12"/>
      <c r="G98" s="13"/>
      <c r="H98" s="40">
        <f t="shared" si="34"/>
        <v>11714.5</v>
      </c>
      <c r="I98" s="30"/>
      <c r="J98" s="30"/>
      <c r="K98" s="30"/>
      <c r="L98" s="41">
        <f t="shared" si="35"/>
        <v>11714.5</v>
      </c>
      <c r="M98" s="41">
        <f t="shared" si="36"/>
        <v>1757.175</v>
      </c>
      <c r="N98" s="41">
        <f t="shared" si="37"/>
        <v>13471.674999999999</v>
      </c>
    </row>
    <row r="99" spans="1:17" ht="17.25" customHeight="1">
      <c r="A99" s="12">
        <v>61</v>
      </c>
      <c r="B99" s="20" t="s">
        <v>78</v>
      </c>
      <c r="C99" s="29">
        <v>3</v>
      </c>
      <c r="D99" s="13">
        <v>0.25</v>
      </c>
      <c r="E99" s="30">
        <v>12584</v>
      </c>
      <c r="F99" s="12"/>
      <c r="G99" s="13"/>
      <c r="H99" s="40">
        <f t="shared" si="34"/>
        <v>3146</v>
      </c>
      <c r="I99" s="30"/>
      <c r="J99" s="30"/>
      <c r="K99" s="30"/>
      <c r="L99" s="41">
        <f t="shared" si="35"/>
        <v>3146</v>
      </c>
      <c r="M99" s="41">
        <f t="shared" si="36"/>
        <v>471.9</v>
      </c>
      <c r="N99" s="41">
        <f t="shared" si="37"/>
        <v>3617.9</v>
      </c>
    </row>
    <row r="100" spans="1:17" ht="24.75" customHeight="1">
      <c r="A100" s="12">
        <v>62</v>
      </c>
      <c r="B100" s="20" t="s">
        <v>77</v>
      </c>
      <c r="C100" s="29">
        <v>3</v>
      </c>
      <c r="D100" s="13">
        <v>0.5</v>
      </c>
      <c r="E100" s="30">
        <v>12584</v>
      </c>
      <c r="F100" s="12"/>
      <c r="G100" s="13"/>
      <c r="H100" s="40">
        <f t="shared" si="34"/>
        <v>6292</v>
      </c>
      <c r="I100" s="30"/>
      <c r="J100" s="30"/>
      <c r="K100" s="30"/>
      <c r="L100" s="41">
        <f t="shared" si="35"/>
        <v>6292</v>
      </c>
      <c r="M100" s="41">
        <f t="shared" si="36"/>
        <v>943.8</v>
      </c>
      <c r="N100" s="41">
        <f t="shared" si="37"/>
        <v>7235.8</v>
      </c>
    </row>
    <row r="101" spans="1:17" ht="16.5" customHeight="1">
      <c r="A101" s="12">
        <v>63</v>
      </c>
      <c r="B101" s="20" t="s">
        <v>76</v>
      </c>
      <c r="C101" s="32" t="s">
        <v>69</v>
      </c>
      <c r="D101" s="13">
        <v>2</v>
      </c>
      <c r="E101" s="30">
        <v>12584</v>
      </c>
      <c r="F101" s="12"/>
      <c r="G101" s="13"/>
      <c r="H101" s="40">
        <f t="shared" si="34"/>
        <v>25168</v>
      </c>
      <c r="I101" s="30"/>
      <c r="J101" s="30"/>
      <c r="K101" s="30"/>
      <c r="L101" s="41">
        <f t="shared" si="35"/>
        <v>25168</v>
      </c>
      <c r="M101" s="41">
        <f t="shared" si="36"/>
        <v>3775.2</v>
      </c>
      <c r="N101" s="41">
        <f t="shared" si="37"/>
        <v>28943.200000000001</v>
      </c>
    </row>
    <row r="102" spans="1:17" ht="27" customHeight="1">
      <c r="A102" s="12">
        <v>64</v>
      </c>
      <c r="B102" s="20" t="s">
        <v>80</v>
      </c>
      <c r="C102" s="32" t="s">
        <v>24</v>
      </c>
      <c r="D102" s="13">
        <v>2</v>
      </c>
      <c r="E102" s="30">
        <v>13381</v>
      </c>
      <c r="F102" s="12"/>
      <c r="G102" s="13"/>
      <c r="H102" s="40">
        <f t="shared" si="34"/>
        <v>26762</v>
      </c>
      <c r="I102" s="30"/>
      <c r="J102" s="30"/>
      <c r="K102" s="30"/>
      <c r="L102" s="41">
        <f t="shared" si="35"/>
        <v>26762</v>
      </c>
      <c r="M102" s="41">
        <f t="shared" si="36"/>
        <v>4014.2999999999997</v>
      </c>
      <c r="N102" s="41">
        <f t="shared" si="37"/>
        <v>30776.3</v>
      </c>
    </row>
    <row r="103" spans="1:17">
      <c r="A103" s="12">
        <v>65</v>
      </c>
      <c r="B103" s="20" t="s">
        <v>63</v>
      </c>
      <c r="C103" s="32" t="s">
        <v>45</v>
      </c>
      <c r="D103" s="13">
        <v>3</v>
      </c>
      <c r="E103" s="30">
        <v>19034</v>
      </c>
      <c r="F103" s="12"/>
      <c r="G103" s="13"/>
      <c r="H103" s="40">
        <f t="shared" si="34"/>
        <v>57102</v>
      </c>
      <c r="I103" s="30"/>
      <c r="J103" s="30"/>
      <c r="K103" s="30"/>
      <c r="L103" s="41">
        <f t="shared" si="35"/>
        <v>57102</v>
      </c>
      <c r="M103" s="41">
        <f t="shared" si="36"/>
        <v>8565.2999999999993</v>
      </c>
      <c r="N103" s="41">
        <f t="shared" si="37"/>
        <v>65667.3</v>
      </c>
    </row>
    <row r="104" spans="1:17">
      <c r="A104" s="12">
        <v>66</v>
      </c>
      <c r="B104" s="20" t="s">
        <v>70</v>
      </c>
      <c r="C104" s="32" t="s">
        <v>71</v>
      </c>
      <c r="D104" s="13">
        <v>1</v>
      </c>
      <c r="E104" s="30">
        <v>23542</v>
      </c>
      <c r="F104" s="12"/>
      <c r="G104" s="13"/>
      <c r="H104" s="40">
        <f t="shared" si="34"/>
        <v>23542</v>
      </c>
      <c r="I104" s="30"/>
      <c r="J104" s="30"/>
      <c r="K104" s="30"/>
      <c r="L104" s="41">
        <f t="shared" si="35"/>
        <v>23542</v>
      </c>
      <c r="M104" s="41">
        <f t="shared" si="36"/>
        <v>3531.2999999999997</v>
      </c>
      <c r="N104" s="41">
        <f t="shared" si="37"/>
        <v>27073.3</v>
      </c>
    </row>
    <row r="105" spans="1:17">
      <c r="A105" s="12">
        <v>67</v>
      </c>
      <c r="B105" s="20" t="s">
        <v>81</v>
      </c>
      <c r="C105" s="32" t="s">
        <v>71</v>
      </c>
      <c r="D105" s="13">
        <v>1</v>
      </c>
      <c r="E105" s="30">
        <v>23542</v>
      </c>
      <c r="F105" s="12"/>
      <c r="G105" s="13"/>
      <c r="H105" s="40">
        <f t="shared" si="34"/>
        <v>23542</v>
      </c>
      <c r="I105" s="30"/>
      <c r="J105" s="30"/>
      <c r="K105" s="30"/>
      <c r="L105" s="41">
        <f t="shared" si="35"/>
        <v>23542</v>
      </c>
      <c r="M105" s="41">
        <f t="shared" si="36"/>
        <v>3531.2999999999997</v>
      </c>
      <c r="N105" s="41">
        <f t="shared" si="37"/>
        <v>27073.3</v>
      </c>
    </row>
    <row r="106" spans="1:17">
      <c r="A106" s="12">
        <v>68</v>
      </c>
      <c r="B106" s="20" t="s">
        <v>68</v>
      </c>
      <c r="C106" s="32" t="s">
        <v>69</v>
      </c>
      <c r="D106" s="13">
        <v>1</v>
      </c>
      <c r="E106" s="30">
        <v>21078</v>
      </c>
      <c r="F106" s="12"/>
      <c r="G106" s="13"/>
      <c r="H106" s="40">
        <f t="shared" si="34"/>
        <v>21078</v>
      </c>
      <c r="I106" s="30"/>
      <c r="J106" s="30"/>
      <c r="K106" s="30"/>
      <c r="L106" s="41">
        <f t="shared" si="35"/>
        <v>21078</v>
      </c>
      <c r="M106" s="41">
        <f t="shared" si="36"/>
        <v>3161.7</v>
      </c>
      <c r="N106" s="41">
        <f t="shared" si="37"/>
        <v>24239.7</v>
      </c>
    </row>
    <row r="107" spans="1:17">
      <c r="A107" s="12">
        <v>69</v>
      </c>
      <c r="B107" s="20" t="s">
        <v>88</v>
      </c>
      <c r="C107" s="32" t="s">
        <v>69</v>
      </c>
      <c r="D107" s="13">
        <v>1</v>
      </c>
      <c r="E107" s="30">
        <v>9069</v>
      </c>
      <c r="F107" s="12"/>
      <c r="G107" s="13"/>
      <c r="H107" s="40">
        <f t="shared" si="34"/>
        <v>9069</v>
      </c>
      <c r="I107" s="30"/>
      <c r="J107" s="30"/>
      <c r="K107" s="30"/>
      <c r="L107" s="41">
        <f t="shared" si="35"/>
        <v>9069</v>
      </c>
      <c r="M107" s="41">
        <f t="shared" si="36"/>
        <v>1360.35</v>
      </c>
      <c r="N107" s="41">
        <f t="shared" si="37"/>
        <v>10429.35</v>
      </c>
    </row>
    <row r="108" spans="1:17">
      <c r="A108" s="12">
        <v>70</v>
      </c>
      <c r="B108" s="20" t="s">
        <v>82</v>
      </c>
      <c r="C108" s="29">
        <v>1</v>
      </c>
      <c r="D108" s="13">
        <v>1</v>
      </c>
      <c r="E108" s="30">
        <v>5989</v>
      </c>
      <c r="F108" s="12"/>
      <c r="G108" s="13"/>
      <c r="H108" s="40">
        <f t="shared" si="34"/>
        <v>5989</v>
      </c>
      <c r="I108" s="30"/>
      <c r="J108" s="30"/>
      <c r="K108" s="30"/>
      <c r="L108" s="41">
        <f t="shared" si="35"/>
        <v>5989</v>
      </c>
      <c r="M108" s="41">
        <f t="shared" si="36"/>
        <v>898.35</v>
      </c>
      <c r="N108" s="41">
        <f t="shared" si="37"/>
        <v>6887.35</v>
      </c>
    </row>
    <row r="109" spans="1:17">
      <c r="A109" s="51"/>
      <c r="B109" s="10" t="s">
        <v>84</v>
      </c>
      <c r="C109" s="10"/>
      <c r="D109" s="11"/>
      <c r="E109" s="10"/>
      <c r="F109" s="10"/>
      <c r="G109" s="10"/>
      <c r="H109" s="10"/>
      <c r="I109" s="10"/>
      <c r="J109" s="10"/>
      <c r="K109" s="10"/>
      <c r="L109" s="10"/>
      <c r="M109" s="10"/>
      <c r="N109" s="41">
        <f t="shared" si="37"/>
        <v>0</v>
      </c>
      <c r="O109" s="1"/>
      <c r="Q109" s="1"/>
    </row>
    <row r="110" spans="1:17">
      <c r="A110" s="12">
        <v>71</v>
      </c>
      <c r="B110" s="20" t="s">
        <v>85</v>
      </c>
      <c r="C110" s="32" t="s">
        <v>24</v>
      </c>
      <c r="D110" s="13">
        <v>0.75</v>
      </c>
      <c r="E110" s="30">
        <v>4990</v>
      </c>
      <c r="F110" s="12"/>
      <c r="G110" s="13"/>
      <c r="H110" s="40">
        <f t="shared" si="34"/>
        <v>3742.5</v>
      </c>
      <c r="I110" s="30"/>
      <c r="J110" s="30"/>
      <c r="K110" s="30"/>
      <c r="L110" s="41">
        <f>SUM(H110:K110)</f>
        <v>3742.5</v>
      </c>
      <c r="M110" s="41">
        <f t="shared" si="36"/>
        <v>561.375</v>
      </c>
      <c r="N110" s="41">
        <f t="shared" si="37"/>
        <v>4303.875</v>
      </c>
    </row>
    <row r="111" spans="1:17">
      <c r="A111" s="51"/>
      <c r="B111" s="10" t="s">
        <v>46</v>
      </c>
      <c r="C111" s="10"/>
      <c r="D111" s="11"/>
      <c r="E111" s="10"/>
      <c r="F111" s="10"/>
      <c r="G111" s="10"/>
      <c r="H111" s="10"/>
      <c r="I111" s="10"/>
      <c r="J111" s="10"/>
      <c r="K111" s="10"/>
      <c r="L111" s="10"/>
      <c r="M111" s="10"/>
      <c r="N111" s="41">
        <f t="shared" si="37"/>
        <v>0</v>
      </c>
      <c r="O111" s="1"/>
      <c r="Q111" s="1"/>
    </row>
    <row r="112" spans="1:17">
      <c r="A112" s="12">
        <v>72</v>
      </c>
      <c r="B112" s="20" t="s">
        <v>47</v>
      </c>
      <c r="C112" s="32" t="s">
        <v>45</v>
      </c>
      <c r="D112" s="13">
        <v>0.5</v>
      </c>
      <c r="E112" s="30">
        <v>4741</v>
      </c>
      <c r="F112" s="12"/>
      <c r="G112" s="13"/>
      <c r="H112" s="40">
        <f>E112*D112</f>
        <v>2370.5</v>
      </c>
      <c r="I112" s="30"/>
      <c r="J112" s="30"/>
      <c r="K112" s="30"/>
      <c r="L112" s="41">
        <f>SUM(H112:K112)</f>
        <v>2370.5</v>
      </c>
      <c r="M112" s="41">
        <f>L112*0.15</f>
        <v>355.57499999999999</v>
      </c>
      <c r="N112" s="41">
        <f t="shared" si="37"/>
        <v>2726.0749999999998</v>
      </c>
    </row>
    <row r="113" spans="1:17">
      <c r="A113" s="51"/>
      <c r="B113" s="10" t="s">
        <v>48</v>
      </c>
      <c r="C113" s="10"/>
      <c r="D113" s="11"/>
      <c r="E113" s="10"/>
      <c r="F113" s="10"/>
      <c r="G113" s="10"/>
      <c r="H113" s="10"/>
      <c r="I113" s="10"/>
      <c r="J113" s="10"/>
      <c r="K113" s="10"/>
      <c r="L113" s="10"/>
      <c r="M113" s="10"/>
      <c r="N113" s="41">
        <f t="shared" si="37"/>
        <v>0</v>
      </c>
      <c r="O113" s="1"/>
      <c r="Q113" s="1"/>
    </row>
    <row r="114" spans="1:17">
      <c r="A114" s="12">
        <v>73</v>
      </c>
      <c r="B114" s="66" t="s">
        <v>52</v>
      </c>
      <c r="C114" s="29">
        <v>1</v>
      </c>
      <c r="D114" s="13">
        <v>0.8</v>
      </c>
      <c r="E114" s="30">
        <v>4741</v>
      </c>
      <c r="F114" s="12"/>
      <c r="G114" s="13"/>
      <c r="H114" s="40">
        <f t="shared" si="34"/>
        <v>3792.8</v>
      </c>
      <c r="I114" s="30"/>
      <c r="J114" s="30"/>
      <c r="K114" s="30"/>
      <c r="L114" s="41">
        <f>SUM(H114:K114)</f>
        <v>3792.8</v>
      </c>
      <c r="M114" s="41">
        <f t="shared" si="36"/>
        <v>568.91999999999996</v>
      </c>
      <c r="N114" s="41">
        <f t="shared" si="37"/>
        <v>4361.72</v>
      </c>
    </row>
    <row r="115" spans="1:17">
      <c r="A115" s="9" t="s">
        <v>53</v>
      </c>
      <c r="B115" s="9"/>
      <c r="C115" s="9"/>
      <c r="D115" s="52">
        <f>SUM(D97:D114)</f>
        <v>16.3</v>
      </c>
      <c r="E115" s="55"/>
      <c r="F115" s="55">
        <v>0</v>
      </c>
      <c r="G115" s="55">
        <v>0</v>
      </c>
      <c r="H115" s="52">
        <f t="shared" ref="H115:N115" si="38">SUM(H97:H114)</f>
        <v>243378.3</v>
      </c>
      <c r="I115" s="52">
        <f t="shared" si="38"/>
        <v>0</v>
      </c>
      <c r="J115" s="52">
        <f t="shared" si="38"/>
        <v>0</v>
      </c>
      <c r="K115" s="52">
        <f t="shared" si="38"/>
        <v>0</v>
      </c>
      <c r="L115" s="52">
        <f t="shared" si="38"/>
        <v>243378.3</v>
      </c>
      <c r="M115" s="52">
        <f t="shared" si="38"/>
        <v>36506.744999999995</v>
      </c>
      <c r="N115" s="52">
        <f t="shared" si="38"/>
        <v>279885.04499999998</v>
      </c>
    </row>
    <row r="116" spans="1:17">
      <c r="A116" s="51" t="s">
        <v>89</v>
      </c>
      <c r="B116" s="24"/>
      <c r="C116" s="26"/>
      <c r="D116" s="10"/>
      <c r="E116" s="36"/>
      <c r="F116" s="10"/>
      <c r="G116" s="1"/>
      <c r="H116" s="46"/>
      <c r="I116" s="10"/>
      <c r="J116" s="10"/>
      <c r="K116" s="10"/>
      <c r="L116" s="10"/>
      <c r="M116" s="10"/>
      <c r="N116" s="43"/>
    </row>
    <row r="117" spans="1:17">
      <c r="A117" s="12">
        <v>74</v>
      </c>
      <c r="B117" s="20" t="s">
        <v>90</v>
      </c>
      <c r="C117" s="32" t="s">
        <v>69</v>
      </c>
      <c r="D117" s="13">
        <v>2</v>
      </c>
      <c r="E117" s="30">
        <v>21078</v>
      </c>
      <c r="F117" s="12"/>
      <c r="G117" s="13"/>
      <c r="H117" s="40">
        <f>E117*D117</f>
        <v>42156</v>
      </c>
      <c r="I117" s="30"/>
      <c r="J117" s="30"/>
      <c r="K117" s="30"/>
      <c r="L117" s="41">
        <f t="shared" ref="L117" si="39">SUM(H117:K117)</f>
        <v>42156</v>
      </c>
      <c r="M117" s="41">
        <f>L117*0.15</f>
        <v>6323.4</v>
      </c>
      <c r="N117" s="41">
        <f t="shared" ref="N117:N118" si="40">L117+M117</f>
        <v>48479.4</v>
      </c>
    </row>
    <row r="118" spans="1:17" ht="26.5">
      <c r="A118" s="12">
        <v>75</v>
      </c>
      <c r="B118" s="20" t="s">
        <v>60</v>
      </c>
      <c r="C118" s="32" t="s">
        <v>24</v>
      </c>
      <c r="D118" s="13">
        <v>1</v>
      </c>
      <c r="E118" s="30">
        <v>19558</v>
      </c>
      <c r="F118" s="12"/>
      <c r="G118" s="13"/>
      <c r="H118" s="40">
        <f>E118*D118</f>
        <v>19558</v>
      </c>
      <c r="I118" s="30"/>
      <c r="J118" s="30"/>
      <c r="K118" s="30"/>
      <c r="L118" s="41">
        <f t="shared" ref="L118" si="41">SUM(H118:K118)</f>
        <v>19558</v>
      </c>
      <c r="M118" s="41">
        <f>L118*0.15</f>
        <v>2933.7</v>
      </c>
      <c r="N118" s="41">
        <f t="shared" si="40"/>
        <v>22491.7</v>
      </c>
    </row>
    <row r="119" spans="1:17">
      <c r="A119" s="9" t="s">
        <v>53</v>
      </c>
      <c r="B119" s="9"/>
      <c r="C119" s="9"/>
      <c r="D119" s="56">
        <f>SUM(D117:D118)</f>
        <v>3</v>
      </c>
      <c r="E119" s="56"/>
      <c r="F119" s="56">
        <f t="shared" ref="F119:N119" si="42">SUM(F117:F118)</f>
        <v>0</v>
      </c>
      <c r="G119" s="56">
        <f t="shared" si="42"/>
        <v>0</v>
      </c>
      <c r="H119" s="56">
        <f t="shared" si="42"/>
        <v>61714</v>
      </c>
      <c r="I119" s="56">
        <f t="shared" si="42"/>
        <v>0</v>
      </c>
      <c r="J119" s="56">
        <f t="shared" si="42"/>
        <v>0</v>
      </c>
      <c r="K119" s="56">
        <f t="shared" si="42"/>
        <v>0</v>
      </c>
      <c r="L119" s="56">
        <f t="shared" si="42"/>
        <v>61714</v>
      </c>
      <c r="M119" s="56">
        <f t="shared" si="42"/>
        <v>9257.0999999999985</v>
      </c>
      <c r="N119" s="56">
        <f t="shared" si="42"/>
        <v>70971.100000000006</v>
      </c>
    </row>
    <row r="120" spans="1:17">
      <c r="A120" s="9" t="s">
        <v>91</v>
      </c>
      <c r="C120" s="11"/>
      <c r="D120" s="10"/>
      <c r="E120" s="10"/>
      <c r="F120" s="10"/>
      <c r="G120" s="10"/>
      <c r="H120" s="10"/>
      <c r="I120" s="1"/>
      <c r="J120" s="1"/>
      <c r="K120" s="1"/>
      <c r="L120" s="1"/>
      <c r="M120" s="1"/>
      <c r="N120" s="39"/>
    </row>
    <row r="121" spans="1:17" ht="26.5">
      <c r="A121" s="12">
        <v>76</v>
      </c>
      <c r="B121" s="14" t="s">
        <v>59</v>
      </c>
      <c r="C121" s="29">
        <v>1</v>
      </c>
      <c r="D121" s="13">
        <v>1</v>
      </c>
      <c r="E121" s="30">
        <v>20068</v>
      </c>
      <c r="F121" s="12"/>
      <c r="G121" s="13"/>
      <c r="H121" s="40">
        <f t="shared" ref="H121:H129" si="43">E121*D121</f>
        <v>20068</v>
      </c>
      <c r="I121" s="30"/>
      <c r="J121" s="30"/>
      <c r="K121" s="30"/>
      <c r="L121" s="41">
        <f t="shared" ref="L121:L129" si="44">SUM(H121:K121)</f>
        <v>20068</v>
      </c>
      <c r="M121" s="41">
        <f t="shared" ref="M121:M129" si="45">L121*0.15</f>
        <v>3010.2</v>
      </c>
      <c r="N121" s="41">
        <f t="shared" ref="N121:N129" si="46">L121+M121</f>
        <v>23078.2</v>
      </c>
    </row>
    <row r="122" spans="1:17" ht="26.5">
      <c r="A122" s="12">
        <v>77</v>
      </c>
      <c r="B122" s="20" t="s">
        <v>92</v>
      </c>
      <c r="C122" s="29">
        <v>2</v>
      </c>
      <c r="D122" s="13">
        <v>1.75</v>
      </c>
      <c r="E122" s="30">
        <v>23429</v>
      </c>
      <c r="F122" s="12"/>
      <c r="G122" s="13"/>
      <c r="H122" s="40">
        <f t="shared" si="43"/>
        <v>41000.75</v>
      </c>
      <c r="I122" s="30"/>
      <c r="J122" s="30"/>
      <c r="K122" s="30"/>
      <c r="L122" s="41">
        <f t="shared" si="44"/>
        <v>41000.75</v>
      </c>
      <c r="M122" s="41">
        <f t="shared" si="45"/>
        <v>6150.1125000000002</v>
      </c>
      <c r="N122" s="41">
        <f t="shared" si="46"/>
        <v>47150.862500000003</v>
      </c>
    </row>
    <row r="123" spans="1:17">
      <c r="A123" s="12">
        <v>78</v>
      </c>
      <c r="B123" s="20" t="s">
        <v>93</v>
      </c>
      <c r="C123" s="32" t="s">
        <v>71</v>
      </c>
      <c r="D123" s="13">
        <v>2.25</v>
      </c>
      <c r="E123" s="30">
        <v>23542</v>
      </c>
      <c r="F123" s="12"/>
      <c r="G123" s="13"/>
      <c r="H123" s="40">
        <f t="shared" si="43"/>
        <v>52969.5</v>
      </c>
      <c r="I123" s="30"/>
      <c r="J123" s="30"/>
      <c r="K123" s="30"/>
      <c r="L123" s="41">
        <f t="shared" si="44"/>
        <v>52969.5</v>
      </c>
      <c r="M123" s="41">
        <f t="shared" si="45"/>
        <v>7945.4249999999993</v>
      </c>
      <c r="N123" s="41">
        <f t="shared" si="46"/>
        <v>60914.925000000003</v>
      </c>
    </row>
    <row r="124" spans="1:17">
      <c r="A124" s="12">
        <v>79</v>
      </c>
      <c r="B124" s="20" t="s">
        <v>68</v>
      </c>
      <c r="C124" s="32" t="s">
        <v>69</v>
      </c>
      <c r="D124" s="13">
        <v>10.5</v>
      </c>
      <c r="E124" s="30">
        <v>21078</v>
      </c>
      <c r="F124" s="12"/>
      <c r="G124" s="13"/>
      <c r="H124" s="40">
        <f t="shared" si="43"/>
        <v>221319</v>
      </c>
      <c r="I124" s="30"/>
      <c r="J124" s="30"/>
      <c r="K124" s="30"/>
      <c r="L124" s="41">
        <f t="shared" si="44"/>
        <v>221319</v>
      </c>
      <c r="M124" s="41">
        <f t="shared" si="45"/>
        <v>33197.85</v>
      </c>
      <c r="N124" s="41">
        <f t="shared" si="46"/>
        <v>254516.85</v>
      </c>
    </row>
    <row r="125" spans="1:17">
      <c r="A125" s="12">
        <v>80</v>
      </c>
      <c r="B125" s="20" t="s">
        <v>63</v>
      </c>
      <c r="C125" s="32" t="s">
        <v>45</v>
      </c>
      <c r="D125" s="13">
        <v>3.75</v>
      </c>
      <c r="E125" s="30">
        <v>19034</v>
      </c>
      <c r="F125" s="12"/>
      <c r="G125" s="13"/>
      <c r="H125" s="40">
        <f t="shared" si="43"/>
        <v>71377.5</v>
      </c>
      <c r="I125" s="30"/>
      <c r="J125" s="30"/>
      <c r="K125" s="30"/>
      <c r="L125" s="41">
        <f t="shared" si="44"/>
        <v>71377.5</v>
      </c>
      <c r="M125" s="41">
        <f t="shared" si="45"/>
        <v>10706.625</v>
      </c>
      <c r="N125" s="41">
        <f t="shared" si="46"/>
        <v>82084.125</v>
      </c>
    </row>
    <row r="126" spans="1:17" ht="52.5">
      <c r="A126" s="12">
        <v>81</v>
      </c>
      <c r="B126" s="20" t="s">
        <v>94</v>
      </c>
      <c r="C126" s="32" t="s">
        <v>24</v>
      </c>
      <c r="D126" s="13">
        <v>1.75</v>
      </c>
      <c r="E126" s="30">
        <v>15060</v>
      </c>
      <c r="F126" s="12"/>
      <c r="G126" s="13"/>
      <c r="H126" s="40">
        <f t="shared" si="43"/>
        <v>26355</v>
      </c>
      <c r="I126" s="30"/>
      <c r="J126" s="30"/>
      <c r="K126" s="30"/>
      <c r="L126" s="41">
        <f t="shared" si="44"/>
        <v>26355</v>
      </c>
      <c r="M126" s="41">
        <f t="shared" si="45"/>
        <v>3953.25</v>
      </c>
      <c r="N126" s="41">
        <f t="shared" si="46"/>
        <v>30308.25</v>
      </c>
    </row>
    <row r="127" spans="1:17" ht="26.5">
      <c r="A127" s="12">
        <v>82</v>
      </c>
      <c r="B127" s="20" t="s">
        <v>60</v>
      </c>
      <c r="C127" s="32" t="s">
        <v>24</v>
      </c>
      <c r="D127" s="13">
        <v>0.75</v>
      </c>
      <c r="E127" s="30">
        <v>19558</v>
      </c>
      <c r="F127" s="12"/>
      <c r="G127" s="13"/>
      <c r="H127" s="40">
        <f t="shared" si="43"/>
        <v>14668.5</v>
      </c>
      <c r="I127" s="30"/>
      <c r="J127" s="30"/>
      <c r="K127" s="30"/>
      <c r="L127" s="41">
        <f t="shared" si="44"/>
        <v>14668.5</v>
      </c>
      <c r="M127" s="41">
        <f t="shared" si="45"/>
        <v>2200.2750000000001</v>
      </c>
      <c r="N127" s="41">
        <f t="shared" si="46"/>
        <v>16868.775000000001</v>
      </c>
    </row>
    <row r="128" spans="1:17" ht="26.5">
      <c r="A128" s="12">
        <v>83</v>
      </c>
      <c r="B128" s="20" t="s">
        <v>95</v>
      </c>
      <c r="C128" s="32"/>
      <c r="D128" s="92">
        <v>5</v>
      </c>
      <c r="E128" s="30">
        <v>19187</v>
      </c>
      <c r="F128" s="12"/>
      <c r="G128" s="13"/>
      <c r="H128" s="40">
        <f t="shared" si="43"/>
        <v>95935</v>
      </c>
      <c r="I128" s="30"/>
      <c r="J128" s="30"/>
      <c r="K128" s="30"/>
      <c r="L128" s="41">
        <f t="shared" si="44"/>
        <v>95935</v>
      </c>
      <c r="M128" s="41">
        <f t="shared" si="45"/>
        <v>14390.25</v>
      </c>
      <c r="N128" s="41">
        <f t="shared" si="46"/>
        <v>110325.25</v>
      </c>
    </row>
    <row r="129" spans="1:16">
      <c r="A129" s="12">
        <v>84</v>
      </c>
      <c r="B129" s="20" t="s">
        <v>140</v>
      </c>
      <c r="C129" s="32"/>
      <c r="D129" s="13">
        <v>0.75</v>
      </c>
      <c r="E129" s="30">
        <v>8985</v>
      </c>
      <c r="F129" s="12"/>
      <c r="G129" s="13"/>
      <c r="H129" s="40">
        <f t="shared" si="43"/>
        <v>6738.75</v>
      </c>
      <c r="I129" s="30"/>
      <c r="J129" s="30"/>
      <c r="K129" s="30"/>
      <c r="L129" s="41">
        <f t="shared" si="44"/>
        <v>6738.75</v>
      </c>
      <c r="M129" s="41">
        <f t="shared" si="45"/>
        <v>1010.8125</v>
      </c>
      <c r="N129" s="41">
        <f t="shared" si="46"/>
        <v>7749.5625</v>
      </c>
    </row>
    <row r="130" spans="1:16" s="62" customFormat="1" ht="13.15" customHeight="1">
      <c r="A130" s="9" t="s">
        <v>53</v>
      </c>
      <c r="B130" s="76"/>
      <c r="C130" s="77"/>
      <c r="D130" s="9">
        <f>SUM(D121:D129)</f>
        <v>27.5</v>
      </c>
      <c r="E130" s="9">
        <f t="shared" ref="E130:N130" si="47">SUM(E121:E129)</f>
        <v>169941</v>
      </c>
      <c r="F130" s="9">
        <f t="shared" si="47"/>
        <v>0</v>
      </c>
      <c r="G130" s="9">
        <f t="shared" si="47"/>
        <v>0</v>
      </c>
      <c r="H130" s="9">
        <f t="shared" si="47"/>
        <v>550432</v>
      </c>
      <c r="I130" s="9">
        <f t="shared" si="47"/>
        <v>0</v>
      </c>
      <c r="J130" s="9">
        <f t="shared" si="47"/>
        <v>0</v>
      </c>
      <c r="K130" s="9">
        <f t="shared" si="47"/>
        <v>0</v>
      </c>
      <c r="L130" s="9">
        <f t="shared" si="47"/>
        <v>550432</v>
      </c>
      <c r="M130" s="9">
        <f t="shared" si="47"/>
        <v>82564.799999999988</v>
      </c>
      <c r="N130" s="9">
        <f t="shared" si="47"/>
        <v>632996.80000000005</v>
      </c>
      <c r="P130" s="3"/>
    </row>
    <row r="131" spans="1:16">
      <c r="A131" s="52" t="s">
        <v>96</v>
      </c>
      <c r="B131" s="52"/>
      <c r="C131" s="52"/>
      <c r="D131" s="35">
        <f>D46+D71+D95+D115+D119+D51+D130</f>
        <v>117.75</v>
      </c>
      <c r="E131" s="35"/>
      <c r="F131" s="35">
        <f t="shared" ref="F131:N131" si="48">F46+F71+F95+F115+F119+F51+F130</f>
        <v>0</v>
      </c>
      <c r="G131" s="35">
        <f t="shared" si="48"/>
        <v>0</v>
      </c>
      <c r="H131" s="35">
        <f t="shared" si="48"/>
        <v>1995543.5</v>
      </c>
      <c r="I131" s="35">
        <f t="shared" si="48"/>
        <v>535.24</v>
      </c>
      <c r="J131" s="35">
        <f t="shared" si="48"/>
        <v>27841.600000000002</v>
      </c>
      <c r="K131" s="35">
        <f t="shared" si="48"/>
        <v>0</v>
      </c>
      <c r="L131" s="35">
        <f t="shared" si="48"/>
        <v>2023920.34</v>
      </c>
      <c r="M131" s="35">
        <f t="shared" si="48"/>
        <v>303588.05099999998</v>
      </c>
      <c r="N131" s="35">
        <f t="shared" si="48"/>
        <v>2327508.3909999998</v>
      </c>
      <c r="P131" s="35"/>
    </row>
    <row r="132" spans="1:16">
      <c r="A132" s="2"/>
      <c r="B132" s="2"/>
      <c r="C132" s="2"/>
      <c r="D132" s="2"/>
      <c r="E132" s="2"/>
      <c r="F132" s="2"/>
      <c r="G132" s="2"/>
      <c r="H132" s="78"/>
      <c r="I132" s="2"/>
      <c r="J132" s="2"/>
      <c r="K132" s="2"/>
      <c r="L132" s="2"/>
      <c r="M132" s="2"/>
      <c r="N132" s="78"/>
    </row>
    <row r="133" spans="1:16" s="2" customFormat="1" ht="14">
      <c r="B133" s="2" t="s">
        <v>97</v>
      </c>
      <c r="D133" s="97" t="s">
        <v>98</v>
      </c>
      <c r="E133" s="97"/>
      <c r="F133" s="97"/>
      <c r="H133" s="78"/>
      <c r="I133" s="54"/>
      <c r="L133" s="97" t="s">
        <v>99</v>
      </c>
      <c r="M133" s="97"/>
      <c r="N133" s="97"/>
    </row>
    <row r="134" spans="1:16" s="2" customFormat="1" ht="14">
      <c r="E134" s="2" t="s">
        <v>100</v>
      </c>
      <c r="I134" s="57"/>
      <c r="L134" s="103" t="s">
        <v>101</v>
      </c>
      <c r="M134" s="103"/>
      <c r="N134" s="103"/>
    </row>
    <row r="135" spans="1:16" s="2" customFormat="1" ht="14"/>
    <row r="136" spans="1:16" s="2" customFormat="1" ht="14">
      <c r="B136" s="2" t="s">
        <v>102</v>
      </c>
      <c r="D136" s="54"/>
      <c r="E136" s="54"/>
      <c r="F136" s="54"/>
      <c r="I136" s="97" t="s">
        <v>103</v>
      </c>
      <c r="J136" s="97"/>
      <c r="K136" s="97"/>
      <c r="L136" s="97"/>
      <c r="M136" s="97"/>
    </row>
    <row r="137" spans="1:16" s="2" customFormat="1" ht="14">
      <c r="E137" s="2" t="s">
        <v>104</v>
      </c>
      <c r="I137" s="103"/>
      <c r="J137" s="103"/>
      <c r="K137" s="103"/>
      <c r="L137" s="103"/>
    </row>
    <row r="138" spans="1:16" s="2" customFormat="1" ht="14">
      <c r="H138" s="78"/>
    </row>
  </sheetData>
  <mergeCells count="24">
    <mergeCell ref="L134:N134"/>
    <mergeCell ref="I136:M136"/>
    <mergeCell ref="I137:L137"/>
    <mergeCell ref="A10:A12"/>
    <mergeCell ref="B10:B12"/>
    <mergeCell ref="C10:C12"/>
    <mergeCell ref="D10:D12"/>
    <mergeCell ref="E10:E12"/>
    <mergeCell ref="F10:F12"/>
    <mergeCell ref="G10:G12"/>
    <mergeCell ref="H10:H12"/>
    <mergeCell ref="L10:L12"/>
    <mergeCell ref="M10:M12"/>
    <mergeCell ref="N10:N12"/>
    <mergeCell ref="I10:K10"/>
    <mergeCell ref="I11:K11"/>
    <mergeCell ref="A14:N14"/>
    <mergeCell ref="D133:F133"/>
    <mergeCell ref="L133:N133"/>
    <mergeCell ref="B2:D2"/>
    <mergeCell ref="K3:N3"/>
    <mergeCell ref="A6:N6"/>
    <mergeCell ref="A7:N7"/>
    <mergeCell ref="A8:N8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32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view="pageBreakPreview" topLeftCell="A40" zoomScaleNormal="100" zoomScaleSheetLayoutView="100" workbookViewId="0">
      <selection activeCell="A51" sqref="A51"/>
    </sheetView>
  </sheetViews>
  <sheetFormatPr defaultColWidth="9.1796875" defaultRowHeight="14.5"/>
  <cols>
    <col min="1" max="1" width="5.453125" style="3" customWidth="1"/>
    <col min="2" max="2" width="17.7265625" style="3" customWidth="1"/>
    <col min="3" max="3" width="24.1796875" style="3" customWidth="1"/>
    <col min="4" max="4" width="5.1796875" style="3" customWidth="1"/>
    <col min="5" max="5" width="3.7265625" style="3" customWidth="1"/>
    <col min="6" max="6" width="3.1796875" style="3" customWidth="1"/>
    <col min="7" max="7" width="7.26953125" style="3" customWidth="1"/>
    <col min="8" max="8" width="9.453125" style="3" customWidth="1"/>
    <col min="9" max="9" width="9.1796875" style="3" customWidth="1"/>
    <col min="10" max="10" width="5" style="3" customWidth="1"/>
    <col min="11" max="11" width="10.54296875" style="3" customWidth="1"/>
    <col min="12" max="16384" width="9.1796875" style="3"/>
  </cols>
  <sheetData>
    <row r="1" spans="1:11">
      <c r="A1" s="119" t="s">
        <v>147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1">
      <c r="A2" s="120" t="s">
        <v>105</v>
      </c>
      <c r="B2" s="120"/>
      <c r="C2" s="120"/>
      <c r="D2" s="120"/>
      <c r="E2" s="120"/>
      <c r="F2" s="120"/>
      <c r="G2" s="120"/>
      <c r="H2" s="120"/>
      <c r="I2" s="120"/>
      <c r="J2" s="120"/>
    </row>
    <row r="3" spans="1:11" ht="24.65" customHeight="1">
      <c r="A3" s="121" t="s">
        <v>5</v>
      </c>
      <c r="B3" s="121"/>
      <c r="C3" s="121"/>
      <c r="D3" s="121"/>
      <c r="E3" s="121"/>
      <c r="F3" s="121"/>
      <c r="G3" s="121"/>
      <c r="H3" s="121"/>
      <c r="I3" s="121"/>
      <c r="J3" s="121"/>
    </row>
    <row r="4" spans="1:11" ht="12.75" customHeight="1">
      <c r="A4" s="104" t="s">
        <v>6</v>
      </c>
      <c r="B4" s="104" t="s">
        <v>106</v>
      </c>
      <c r="C4" s="110" t="s">
        <v>107</v>
      </c>
      <c r="D4" s="122" t="s">
        <v>108</v>
      </c>
      <c r="E4" s="123"/>
      <c r="F4" s="123"/>
      <c r="G4" s="124"/>
      <c r="H4" s="110" t="s">
        <v>109</v>
      </c>
      <c r="I4" s="110" t="s">
        <v>110</v>
      </c>
      <c r="J4" s="107" t="s">
        <v>8</v>
      </c>
    </row>
    <row r="5" spans="1:11" ht="12.75" customHeight="1">
      <c r="A5" s="105"/>
      <c r="B5" s="105"/>
      <c r="C5" s="111"/>
      <c r="D5" s="125"/>
      <c r="E5" s="126"/>
      <c r="F5" s="126"/>
      <c r="G5" s="127"/>
      <c r="H5" s="111"/>
      <c r="I5" s="111"/>
      <c r="J5" s="108"/>
    </row>
    <row r="6" spans="1:11" ht="79.5" customHeight="1">
      <c r="A6" s="105"/>
      <c r="B6" s="105"/>
      <c r="C6" s="111"/>
      <c r="D6" s="125"/>
      <c r="E6" s="126"/>
      <c r="F6" s="126"/>
      <c r="G6" s="127"/>
      <c r="H6" s="111"/>
      <c r="I6" s="111"/>
      <c r="J6" s="108"/>
    </row>
    <row r="7" spans="1:11" ht="21.75" customHeight="1">
      <c r="A7" s="106"/>
      <c r="B7" s="106"/>
      <c r="C7" s="112"/>
      <c r="D7" s="128"/>
      <c r="E7" s="129"/>
      <c r="F7" s="129"/>
      <c r="G7" s="130"/>
      <c r="H7" s="112"/>
      <c r="I7" s="112"/>
      <c r="J7" s="109"/>
    </row>
    <row r="8" spans="1:11">
      <c r="A8" s="4">
        <v>1</v>
      </c>
      <c r="B8" s="4">
        <v>2</v>
      </c>
      <c r="C8" s="5">
        <v>3</v>
      </c>
      <c r="D8" s="6">
        <v>4</v>
      </c>
      <c r="E8" s="7"/>
      <c r="F8" s="7"/>
      <c r="G8" s="8"/>
      <c r="H8" s="4">
        <v>5</v>
      </c>
      <c r="I8" s="4">
        <v>6</v>
      </c>
      <c r="J8" s="4">
        <v>7</v>
      </c>
    </row>
    <row r="9" spans="1:11">
      <c r="A9" s="9" t="s">
        <v>18</v>
      </c>
      <c r="B9" s="9"/>
      <c r="C9" s="10"/>
      <c r="D9" s="10"/>
      <c r="E9" s="10"/>
      <c r="F9" s="10"/>
      <c r="G9" s="10"/>
      <c r="H9" s="11"/>
      <c r="I9" s="10"/>
      <c r="J9" s="10"/>
    </row>
    <row r="10" spans="1:11" ht="12" customHeight="1">
      <c r="A10" s="9"/>
      <c r="B10" s="9" t="s">
        <v>19</v>
      </c>
      <c r="C10" s="10"/>
      <c r="D10" s="11"/>
      <c r="E10" s="11"/>
      <c r="F10" s="11"/>
      <c r="G10" s="11"/>
      <c r="H10" s="10"/>
      <c r="I10" s="10"/>
      <c r="J10" s="10"/>
    </row>
    <row r="11" spans="1:11">
      <c r="A11" s="12">
        <v>1</v>
      </c>
      <c r="B11" s="13" t="s">
        <v>111</v>
      </c>
      <c r="C11" s="14" t="s">
        <v>21</v>
      </c>
      <c r="D11" s="15">
        <v>25</v>
      </c>
      <c r="E11" s="16" t="s">
        <v>112</v>
      </c>
      <c r="F11" s="16">
        <v>2</v>
      </c>
      <c r="G11" s="17" t="s">
        <v>113</v>
      </c>
      <c r="H11" s="18" t="s">
        <v>114</v>
      </c>
      <c r="I11" s="28"/>
      <c r="J11" s="29"/>
    </row>
    <row r="12" spans="1:11">
      <c r="A12" s="12">
        <v>2</v>
      </c>
      <c r="B12" s="13" t="s">
        <v>115</v>
      </c>
      <c r="C12" s="14" t="s">
        <v>22</v>
      </c>
      <c r="D12" s="15">
        <v>19</v>
      </c>
      <c r="E12" s="16" t="s">
        <v>116</v>
      </c>
      <c r="F12" s="16">
        <v>11</v>
      </c>
      <c r="G12" s="17" t="s">
        <v>117</v>
      </c>
      <c r="H12" s="19" t="s">
        <v>118</v>
      </c>
      <c r="I12" s="28"/>
      <c r="J12" s="29"/>
    </row>
    <row r="13" spans="1:11">
      <c r="A13" s="12">
        <v>3</v>
      </c>
      <c r="B13" s="13" t="s">
        <v>119</v>
      </c>
      <c r="C13" s="14" t="s">
        <v>22</v>
      </c>
      <c r="D13" s="15">
        <v>18</v>
      </c>
      <c r="E13" s="16" t="s">
        <v>116</v>
      </c>
      <c r="F13" s="16">
        <v>7</v>
      </c>
      <c r="G13" s="17" t="s">
        <v>117</v>
      </c>
      <c r="H13" s="18" t="s">
        <v>114</v>
      </c>
      <c r="I13" s="31"/>
      <c r="J13" s="29"/>
      <c r="K13" s="42"/>
    </row>
    <row r="14" spans="1:11">
      <c r="A14" s="9" t="str">
        <f>'[1]Штатное расписание'!A55</f>
        <v>Отделение диагностики и разработки программ социальной реабилитации</v>
      </c>
      <c r="B14" s="9"/>
      <c r="C14" s="24"/>
      <c r="D14" s="25"/>
      <c r="E14" s="25"/>
      <c r="F14" s="25"/>
      <c r="G14" s="25"/>
      <c r="H14" s="26"/>
      <c r="I14" s="11"/>
      <c r="J14" s="26"/>
    </row>
    <row r="15" spans="1:11" ht="26.5">
      <c r="A15" s="12">
        <v>4</v>
      </c>
      <c r="B15" s="13" t="s">
        <v>121</v>
      </c>
      <c r="C15" s="14" t="s">
        <v>59</v>
      </c>
      <c r="D15" s="15"/>
      <c r="E15" s="16" t="s">
        <v>112</v>
      </c>
      <c r="F15" s="16"/>
      <c r="G15" s="17" t="s">
        <v>117</v>
      </c>
      <c r="H15" s="18" t="s">
        <v>114</v>
      </c>
      <c r="I15" s="31"/>
      <c r="J15" s="29">
        <v>1</v>
      </c>
    </row>
    <row r="16" spans="1:11" s="1" customFormat="1" ht="13">
      <c r="A16" s="13"/>
      <c r="B16" s="9" t="s">
        <v>66</v>
      </c>
      <c r="D16" s="44"/>
      <c r="E16" s="44"/>
      <c r="F16" s="44"/>
      <c r="G16" s="44"/>
    </row>
    <row r="17" spans="1:11">
      <c r="A17" s="12">
        <v>5</v>
      </c>
      <c r="B17" s="13" t="s">
        <v>122</v>
      </c>
      <c r="C17" s="14" t="s">
        <v>63</v>
      </c>
      <c r="D17" s="15">
        <v>22</v>
      </c>
      <c r="E17" s="16" t="s">
        <v>120</v>
      </c>
      <c r="F17" s="16">
        <v>2</v>
      </c>
      <c r="G17" s="17" t="s">
        <v>113</v>
      </c>
      <c r="H17" s="21" t="s">
        <v>114</v>
      </c>
      <c r="I17" s="31" t="s">
        <v>123</v>
      </c>
      <c r="J17" s="32" t="s">
        <v>45</v>
      </c>
      <c r="K17" s="42"/>
    </row>
    <row r="18" spans="1:11" s="1" customFormat="1" ht="13">
      <c r="A18" s="12"/>
      <c r="B18" s="9" t="s">
        <v>67</v>
      </c>
      <c r="D18" s="44"/>
      <c r="E18" s="44"/>
      <c r="F18" s="44"/>
      <c r="G18" s="44"/>
    </row>
    <row r="19" spans="1:11">
      <c r="A19" s="12">
        <v>6</v>
      </c>
      <c r="B19" s="13" t="s">
        <v>124</v>
      </c>
      <c r="C19" s="14" t="s">
        <v>70</v>
      </c>
      <c r="D19" s="15">
        <v>2</v>
      </c>
      <c r="E19" s="16" t="s">
        <v>112</v>
      </c>
      <c r="F19" s="16">
        <v>3</v>
      </c>
      <c r="G19" s="17" t="s">
        <v>113</v>
      </c>
      <c r="H19" s="18" t="s">
        <v>114</v>
      </c>
      <c r="I19" s="12" t="s">
        <v>125</v>
      </c>
      <c r="J19" s="29">
        <v>4</v>
      </c>
    </row>
    <row r="20" spans="1:11">
      <c r="A20" s="12">
        <v>7</v>
      </c>
      <c r="B20" s="13" t="s">
        <v>148</v>
      </c>
      <c r="C20" s="14" t="s">
        <v>68</v>
      </c>
      <c r="D20" s="15"/>
      <c r="E20" s="16"/>
      <c r="F20" s="16"/>
      <c r="G20" s="17"/>
      <c r="H20" s="18" t="s">
        <v>114</v>
      </c>
      <c r="I20" s="12"/>
      <c r="J20" s="29"/>
    </row>
    <row r="21" spans="1:11">
      <c r="A21" s="12">
        <v>8</v>
      </c>
      <c r="B21" s="13" t="s">
        <v>126</v>
      </c>
      <c r="C21" s="14" t="s">
        <v>63</v>
      </c>
      <c r="D21" s="15">
        <v>40</v>
      </c>
      <c r="E21" s="16" t="s">
        <v>116</v>
      </c>
      <c r="F21" s="16">
        <v>6</v>
      </c>
      <c r="G21" s="17" t="s">
        <v>117</v>
      </c>
      <c r="H21" s="21" t="s">
        <v>114</v>
      </c>
      <c r="I21" s="31"/>
      <c r="J21" s="32" t="s">
        <v>45</v>
      </c>
    </row>
    <row r="22" spans="1:11" s="1" customFormat="1" ht="13">
      <c r="A22" s="13"/>
      <c r="B22" s="9" t="s">
        <v>72</v>
      </c>
      <c r="D22" s="44"/>
      <c r="E22" s="44"/>
      <c r="F22" s="44"/>
      <c r="G22" s="44"/>
    </row>
    <row r="23" spans="1:11">
      <c r="A23" s="12">
        <v>9</v>
      </c>
      <c r="B23" s="45" t="s">
        <v>127</v>
      </c>
      <c r="C23" s="14" t="s">
        <v>68</v>
      </c>
      <c r="D23" s="15">
        <v>10</v>
      </c>
      <c r="E23" s="16" t="s">
        <v>116</v>
      </c>
      <c r="F23" s="16">
        <v>4</v>
      </c>
      <c r="G23" s="17" t="s">
        <v>113</v>
      </c>
      <c r="H23" s="21" t="s">
        <v>114</v>
      </c>
      <c r="I23" s="47"/>
      <c r="J23" s="32" t="s">
        <v>69</v>
      </c>
    </row>
    <row r="24" spans="1:11">
      <c r="A24" s="12">
        <v>10</v>
      </c>
      <c r="B24" s="45" t="s">
        <v>128</v>
      </c>
      <c r="C24" s="14" t="s">
        <v>70</v>
      </c>
      <c r="D24" s="15">
        <v>25</v>
      </c>
      <c r="E24" s="16" t="s">
        <v>116</v>
      </c>
      <c r="F24" s="16">
        <v>9</v>
      </c>
      <c r="G24" s="17" t="s">
        <v>117</v>
      </c>
      <c r="H24" s="21" t="s">
        <v>114</v>
      </c>
      <c r="I24" s="47" t="s">
        <v>123</v>
      </c>
      <c r="J24" s="32" t="s">
        <v>71</v>
      </c>
    </row>
    <row r="25" spans="1:11">
      <c r="A25" s="12">
        <v>11</v>
      </c>
      <c r="B25" s="45" t="s">
        <v>129</v>
      </c>
      <c r="C25" s="14" t="s">
        <v>70</v>
      </c>
      <c r="D25" s="15">
        <v>25</v>
      </c>
      <c r="E25" s="16" t="s">
        <v>116</v>
      </c>
      <c r="F25" s="16">
        <v>9</v>
      </c>
      <c r="G25" s="17" t="s">
        <v>117</v>
      </c>
      <c r="H25" s="21" t="s">
        <v>114</v>
      </c>
      <c r="I25" s="47" t="s">
        <v>125</v>
      </c>
      <c r="J25" s="32" t="s">
        <v>71</v>
      </c>
    </row>
    <row r="26" spans="1:11">
      <c r="A26" s="12">
        <v>12</v>
      </c>
      <c r="B26" s="45" t="s">
        <v>130</v>
      </c>
      <c r="C26" s="14" t="s">
        <v>70</v>
      </c>
      <c r="D26" s="15">
        <v>11</v>
      </c>
      <c r="E26" s="16" t="s">
        <v>116</v>
      </c>
      <c r="F26" s="16">
        <v>0</v>
      </c>
      <c r="G26" s="17" t="s">
        <v>117</v>
      </c>
      <c r="H26" s="21" t="s">
        <v>114</v>
      </c>
      <c r="I26" s="47" t="s">
        <v>125</v>
      </c>
      <c r="J26" s="32" t="s">
        <v>71</v>
      </c>
      <c r="K26" s="42"/>
    </row>
    <row r="27" spans="1:11">
      <c r="A27" s="9" t="s">
        <v>53</v>
      </c>
      <c r="B27" s="9"/>
      <c r="C27" s="23"/>
      <c r="D27" s="15"/>
      <c r="E27" s="16"/>
      <c r="F27" s="16"/>
      <c r="G27" s="17"/>
      <c r="H27" s="9"/>
      <c r="I27" s="9"/>
      <c r="J27" s="9"/>
      <c r="K27" s="42"/>
    </row>
    <row r="28" spans="1:11">
      <c r="A28" s="9" t="str">
        <f>'[1]Штатное расписание'!A77</f>
        <v>Отделение реабилитации для детей и подростков с ограниченными возможностями</v>
      </c>
      <c r="B28" s="9"/>
      <c r="C28" s="24"/>
      <c r="D28" s="25"/>
      <c r="E28" s="25"/>
      <c r="F28" s="25"/>
      <c r="G28" s="25"/>
      <c r="H28" s="26"/>
      <c r="I28" s="11"/>
      <c r="J28" s="26"/>
    </row>
    <row r="29" spans="1:11" ht="26.5">
      <c r="A29" s="12">
        <v>13</v>
      </c>
      <c r="B29" s="22" t="s">
        <v>131</v>
      </c>
      <c r="C29" s="14" t="s">
        <v>59</v>
      </c>
      <c r="D29" s="15">
        <v>20</v>
      </c>
      <c r="E29" s="16" t="s">
        <v>116</v>
      </c>
      <c r="F29" s="16">
        <v>2</v>
      </c>
      <c r="G29" s="17" t="s">
        <v>113</v>
      </c>
      <c r="H29" s="21" t="s">
        <v>114</v>
      </c>
      <c r="I29" s="31"/>
      <c r="J29" s="29">
        <v>1</v>
      </c>
    </row>
    <row r="30" spans="1:11">
      <c r="A30" s="12">
        <v>14</v>
      </c>
      <c r="B30" s="45" t="s">
        <v>132</v>
      </c>
      <c r="C30" s="14" t="s">
        <v>70</v>
      </c>
      <c r="D30" s="15">
        <v>20</v>
      </c>
      <c r="E30" s="16" t="s">
        <v>116</v>
      </c>
      <c r="F30" s="16">
        <v>7</v>
      </c>
      <c r="G30" s="17" t="s">
        <v>117</v>
      </c>
      <c r="H30" s="21" t="s">
        <v>114</v>
      </c>
      <c r="I30" s="47" t="s">
        <v>123</v>
      </c>
      <c r="J30" s="32" t="s">
        <v>71</v>
      </c>
    </row>
    <row r="31" spans="1:11">
      <c r="A31" s="12">
        <v>15</v>
      </c>
      <c r="B31" s="45" t="s">
        <v>133</v>
      </c>
      <c r="C31" s="14" t="s">
        <v>70</v>
      </c>
      <c r="D31" s="15">
        <v>2</v>
      </c>
      <c r="E31" s="16" t="s">
        <v>112</v>
      </c>
      <c r="F31" s="16">
        <v>0</v>
      </c>
      <c r="G31" s="17" t="s">
        <v>117</v>
      </c>
      <c r="H31" s="21" t="s">
        <v>114</v>
      </c>
      <c r="I31" s="47"/>
      <c r="J31" s="32" t="s">
        <v>27</v>
      </c>
    </row>
    <row r="32" spans="1:11">
      <c r="A32" s="12">
        <v>16</v>
      </c>
      <c r="B32" s="45" t="s">
        <v>134</v>
      </c>
      <c r="C32" s="14" t="s">
        <v>68</v>
      </c>
      <c r="D32" s="15">
        <v>24</v>
      </c>
      <c r="E32" s="16" t="s">
        <v>112</v>
      </c>
      <c r="F32" s="16">
        <v>3</v>
      </c>
      <c r="G32" s="17" t="s">
        <v>113</v>
      </c>
      <c r="H32" s="21" t="s">
        <v>114</v>
      </c>
      <c r="I32" s="49"/>
      <c r="J32" s="32" t="s">
        <v>69</v>
      </c>
    </row>
    <row r="33" spans="1:11">
      <c r="A33" s="12">
        <v>17</v>
      </c>
      <c r="B33" s="22" t="s">
        <v>135</v>
      </c>
      <c r="C33" s="14" t="s">
        <v>63</v>
      </c>
      <c r="D33" s="15">
        <v>25</v>
      </c>
      <c r="E33" s="16" t="s">
        <v>116</v>
      </c>
      <c r="F33" s="16">
        <v>4</v>
      </c>
      <c r="G33" s="17" t="s">
        <v>113</v>
      </c>
      <c r="H33" s="21" t="s">
        <v>114</v>
      </c>
      <c r="I33" s="47" t="s">
        <v>123</v>
      </c>
      <c r="J33" s="32" t="s">
        <v>45</v>
      </c>
    </row>
    <row r="34" spans="1:11">
      <c r="A34" s="12">
        <v>18</v>
      </c>
      <c r="B34" s="22" t="s">
        <v>131</v>
      </c>
      <c r="C34" s="14" t="s">
        <v>63</v>
      </c>
      <c r="D34" s="15">
        <v>20</v>
      </c>
      <c r="E34" s="16" t="s">
        <v>116</v>
      </c>
      <c r="F34" s="16">
        <v>2</v>
      </c>
      <c r="G34" s="17" t="s">
        <v>113</v>
      </c>
      <c r="H34" s="21" t="s">
        <v>114</v>
      </c>
      <c r="I34" s="33"/>
      <c r="J34" s="32" t="s">
        <v>45</v>
      </c>
    </row>
    <row r="35" spans="1:11">
      <c r="A35" s="12">
        <v>19</v>
      </c>
      <c r="B35" s="22" t="s">
        <v>133</v>
      </c>
      <c r="C35" s="14" t="s">
        <v>63</v>
      </c>
      <c r="D35" s="15">
        <v>2</v>
      </c>
      <c r="E35" s="16" t="s">
        <v>112</v>
      </c>
      <c r="F35" s="16">
        <v>0</v>
      </c>
      <c r="G35" s="17" t="s">
        <v>117</v>
      </c>
      <c r="H35" s="21" t="s">
        <v>114</v>
      </c>
      <c r="I35" s="33"/>
      <c r="J35" s="32" t="s">
        <v>45</v>
      </c>
    </row>
    <row r="36" spans="1:11">
      <c r="A36" s="12">
        <v>20</v>
      </c>
      <c r="B36" s="22" t="s">
        <v>136</v>
      </c>
      <c r="C36" s="14" t="s">
        <v>63</v>
      </c>
      <c r="D36" s="15">
        <v>16</v>
      </c>
      <c r="E36" s="16" t="s">
        <v>116</v>
      </c>
      <c r="F36" s="16">
        <v>10</v>
      </c>
      <c r="G36" s="17" t="s">
        <v>117</v>
      </c>
      <c r="H36" s="21" t="s">
        <v>114</v>
      </c>
      <c r="I36" s="33"/>
      <c r="J36" s="32" t="s">
        <v>45</v>
      </c>
    </row>
    <row r="37" spans="1:11">
      <c r="A37" s="12">
        <v>21</v>
      </c>
      <c r="B37" s="22" t="s">
        <v>149</v>
      </c>
      <c r="C37" s="14" t="s">
        <v>68</v>
      </c>
      <c r="D37" s="15"/>
      <c r="E37" s="16"/>
      <c r="F37" s="16"/>
      <c r="G37" s="17"/>
      <c r="H37" s="21" t="s">
        <v>114</v>
      </c>
      <c r="I37" s="33"/>
      <c r="J37" s="32"/>
    </row>
    <row r="38" spans="1:11">
      <c r="A38" s="9" t="s">
        <v>53</v>
      </c>
      <c r="B38" s="9"/>
      <c r="C38" s="23"/>
      <c r="D38" s="15"/>
      <c r="E38" s="16"/>
      <c r="F38" s="16"/>
      <c r="G38" s="17"/>
      <c r="H38" s="9"/>
      <c r="I38" s="9"/>
      <c r="J38" s="9"/>
      <c r="K38" s="42"/>
    </row>
    <row r="39" spans="1:11">
      <c r="A39" s="9" t="str">
        <f>'[1]Штатное расписание'!A105</f>
        <v>Отделение реабилитации для детей раннего возраста (ОДРВ)</v>
      </c>
      <c r="B39" s="9"/>
      <c r="C39" s="24"/>
      <c r="D39" s="25"/>
      <c r="E39" s="25"/>
      <c r="F39" s="25"/>
      <c r="G39" s="25"/>
      <c r="H39" s="26"/>
      <c r="I39" s="11"/>
      <c r="J39" s="26"/>
    </row>
    <row r="40" spans="1:11" ht="26.5">
      <c r="A40" s="12">
        <v>22</v>
      </c>
      <c r="B40" s="13" t="s">
        <v>150</v>
      </c>
      <c r="C40" s="14" t="s">
        <v>59</v>
      </c>
      <c r="D40" s="15">
        <v>0</v>
      </c>
      <c r="E40" s="16" t="s">
        <v>116</v>
      </c>
      <c r="F40" s="16">
        <v>1</v>
      </c>
      <c r="G40" s="17" t="s">
        <v>151</v>
      </c>
      <c r="H40" s="28" t="s">
        <v>114</v>
      </c>
      <c r="I40" s="31"/>
      <c r="J40" s="29">
        <v>1</v>
      </c>
    </row>
    <row r="41" spans="1:11">
      <c r="A41" s="12">
        <v>23</v>
      </c>
      <c r="B41" s="45" t="s">
        <v>137</v>
      </c>
      <c r="C41" s="93" t="s">
        <v>63</v>
      </c>
      <c r="D41" s="15">
        <v>5</v>
      </c>
      <c r="E41" s="16" t="s">
        <v>116</v>
      </c>
      <c r="F41" s="16">
        <v>7</v>
      </c>
      <c r="G41" s="17" t="s">
        <v>113</v>
      </c>
      <c r="H41" s="21" t="s">
        <v>114</v>
      </c>
      <c r="I41" s="31" t="s">
        <v>125</v>
      </c>
      <c r="J41" s="32" t="s">
        <v>45</v>
      </c>
    </row>
    <row r="42" spans="1:11">
      <c r="A42" s="12">
        <v>24</v>
      </c>
      <c r="B42" s="13" t="s">
        <v>138</v>
      </c>
      <c r="C42" s="93" t="s">
        <v>63</v>
      </c>
      <c r="D42" s="15">
        <v>8</v>
      </c>
      <c r="E42" s="16" t="s">
        <v>116</v>
      </c>
      <c r="F42" s="16">
        <v>10</v>
      </c>
      <c r="G42" s="17" t="s">
        <v>117</v>
      </c>
      <c r="H42" s="18" t="s">
        <v>114</v>
      </c>
      <c r="I42" s="12"/>
      <c r="J42" s="32" t="s">
        <v>24</v>
      </c>
    </row>
    <row r="43" spans="1:11">
      <c r="A43" s="12">
        <v>25</v>
      </c>
      <c r="B43" s="27" t="s">
        <v>139</v>
      </c>
      <c r="C43" s="93" t="s">
        <v>70</v>
      </c>
      <c r="D43" s="15">
        <v>2</v>
      </c>
      <c r="E43" s="16" t="s">
        <v>112</v>
      </c>
      <c r="F43" s="16">
        <v>7</v>
      </c>
      <c r="G43" s="17" t="s">
        <v>117</v>
      </c>
      <c r="H43" s="21" t="s">
        <v>114</v>
      </c>
      <c r="I43" s="47"/>
      <c r="J43" s="32" t="s">
        <v>69</v>
      </c>
    </row>
    <row r="44" spans="1:11">
      <c r="A44" s="9" t="s">
        <v>53</v>
      </c>
      <c r="B44" s="9"/>
      <c r="C44" s="23"/>
      <c r="D44" s="15"/>
      <c r="E44" s="16"/>
      <c r="F44" s="16"/>
      <c r="G44" s="17"/>
      <c r="H44" s="9"/>
      <c r="I44" s="9"/>
      <c r="J44" s="9"/>
      <c r="K44" s="42"/>
    </row>
    <row r="45" spans="1:11">
      <c r="A45" s="9" t="str">
        <f>'[1]Штатное расписание'!A130</f>
        <v>Организационно-методическое отделение</v>
      </c>
      <c r="B45" s="9"/>
      <c r="C45" s="24"/>
      <c r="D45" s="25"/>
      <c r="E45" s="25"/>
      <c r="F45" s="25"/>
      <c r="G45" s="25"/>
      <c r="H45" s="26"/>
      <c r="I45" s="11"/>
      <c r="J45" s="26"/>
    </row>
    <row r="46" spans="1:11">
      <c r="A46" s="12">
        <v>26</v>
      </c>
      <c r="B46" s="50" t="s">
        <v>128</v>
      </c>
      <c r="C46" s="14" t="s">
        <v>90</v>
      </c>
      <c r="D46" s="15">
        <v>25</v>
      </c>
      <c r="E46" s="16" t="s">
        <v>116</v>
      </c>
      <c r="F46" s="16">
        <v>9</v>
      </c>
      <c r="G46" s="17" t="s">
        <v>117</v>
      </c>
      <c r="H46" s="21" t="s">
        <v>114</v>
      </c>
      <c r="I46" s="47" t="s">
        <v>123</v>
      </c>
      <c r="J46" s="32" t="s">
        <v>69</v>
      </c>
    </row>
    <row r="47" spans="1:11">
      <c r="A47" s="12">
        <v>27</v>
      </c>
      <c r="B47" s="50" t="s">
        <v>122</v>
      </c>
      <c r="C47" s="14" t="s">
        <v>90</v>
      </c>
      <c r="D47" s="15">
        <v>21</v>
      </c>
      <c r="E47" s="16" t="s">
        <v>120</v>
      </c>
      <c r="F47" s="16">
        <v>2</v>
      </c>
      <c r="G47" s="17" t="s">
        <v>113</v>
      </c>
      <c r="H47" s="21" t="s">
        <v>114</v>
      </c>
      <c r="I47" s="47" t="s">
        <v>123</v>
      </c>
      <c r="J47" s="32" t="s">
        <v>69</v>
      </c>
    </row>
    <row r="48" spans="1:11">
      <c r="A48" s="9"/>
      <c r="B48" s="9"/>
      <c r="C48" s="23"/>
      <c r="D48" s="15"/>
      <c r="E48" s="16"/>
      <c r="F48" s="16"/>
      <c r="G48" s="17"/>
      <c r="H48" s="9"/>
      <c r="I48" s="9"/>
      <c r="J48" s="9"/>
      <c r="K48" s="42"/>
    </row>
    <row r="49" spans="1:11">
      <c r="A49" s="51"/>
      <c r="B49" s="9"/>
      <c r="C49" s="24"/>
      <c r="D49" s="25"/>
      <c r="E49" s="25"/>
      <c r="F49" s="25"/>
      <c r="G49" s="25"/>
      <c r="H49" s="26"/>
      <c r="I49" s="11"/>
      <c r="J49" s="26"/>
    </row>
    <row r="50" spans="1:11">
      <c r="A50" s="9"/>
      <c r="B50" s="9"/>
      <c r="C50" s="23"/>
      <c r="D50" s="15"/>
      <c r="E50" s="16"/>
      <c r="F50" s="16"/>
      <c r="G50" s="17"/>
      <c r="H50" s="9"/>
      <c r="I50" s="9"/>
      <c r="J50" s="9"/>
      <c r="K50" s="42"/>
    </row>
    <row r="51" spans="1:11">
      <c r="A51" s="52"/>
      <c r="B51" s="52"/>
      <c r="C51" s="34"/>
      <c r="D51" s="15"/>
      <c r="E51" s="16"/>
      <c r="F51" s="16"/>
      <c r="G51" s="17"/>
      <c r="H51" s="52"/>
      <c r="I51" s="52"/>
      <c r="J51" s="52"/>
      <c r="K51" s="42"/>
    </row>
    <row r="54" spans="1:11" s="2" customFormat="1" ht="14">
      <c r="C54" s="53"/>
      <c r="D54" s="97"/>
      <c r="E54" s="97"/>
      <c r="F54" s="97"/>
      <c r="G54" s="97"/>
      <c r="H54" s="97"/>
      <c r="I54" s="97"/>
    </row>
    <row r="55" spans="1:11" s="2" customFormat="1" ht="14"/>
    <row r="56" spans="1:11" s="2" customFormat="1" ht="14"/>
    <row r="57" spans="1:11" s="2" customFormat="1" ht="14">
      <c r="D57" s="54"/>
      <c r="E57" s="54"/>
      <c r="F57" s="54"/>
      <c r="G57" s="54"/>
      <c r="H57" s="54"/>
      <c r="I57" s="54"/>
    </row>
    <row r="58" spans="1:11" s="2" customFormat="1" ht="14"/>
    <row r="68" ht="24.75" customHeight="1"/>
    <row r="69" ht="24" customHeight="1"/>
  </sheetData>
  <autoFilter ref="A8:K8"/>
  <mergeCells count="11">
    <mergeCell ref="D54:I54"/>
    <mergeCell ref="A1:J1"/>
    <mergeCell ref="A2:J2"/>
    <mergeCell ref="A3:J3"/>
    <mergeCell ref="A4:A7"/>
    <mergeCell ref="B4:B7"/>
    <mergeCell ref="C4:C7"/>
    <mergeCell ref="H4:H7"/>
    <mergeCell ref="I4:I7"/>
    <mergeCell ref="J4:J7"/>
    <mergeCell ref="D4:G7"/>
  </mergeCells>
  <printOptions horizontalCentered="1"/>
  <pageMargins left="0" right="0" top="0.74803149606299213" bottom="0.74803149606299213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C4" sqref="C4"/>
    </sheetView>
  </sheetViews>
  <sheetFormatPr defaultRowHeight="14.5"/>
  <cols>
    <col min="1" max="1" width="56" customWidth="1"/>
    <col min="2" max="2" width="18.453125" customWidth="1"/>
    <col min="3" max="3" width="10.26953125" style="90" customWidth="1"/>
    <col min="5" max="5" width="29.81640625" customWidth="1"/>
    <col min="6" max="6" width="9.1796875" style="79"/>
  </cols>
  <sheetData>
    <row r="1" spans="1:6">
      <c r="A1" s="131" t="s">
        <v>141</v>
      </c>
      <c r="B1" s="131"/>
      <c r="C1" s="131"/>
    </row>
    <row r="2" spans="1:6" s="83" customFormat="1" ht="26">
      <c r="A2" s="80" t="s">
        <v>107</v>
      </c>
      <c r="B2" s="81" t="s">
        <v>142</v>
      </c>
      <c r="C2" s="82" t="s">
        <v>143</v>
      </c>
      <c r="F2" s="84"/>
    </row>
    <row r="3" spans="1:6" s="83" customFormat="1">
      <c r="A3" s="85" t="s">
        <v>140</v>
      </c>
      <c r="B3" s="85" t="s">
        <v>145</v>
      </c>
      <c r="C3" s="86">
        <v>0.75</v>
      </c>
      <c r="F3" s="84"/>
    </row>
    <row r="4" spans="1:6" s="83" customFormat="1">
      <c r="A4" s="20" t="s">
        <v>92</v>
      </c>
      <c r="B4" s="85" t="s">
        <v>145</v>
      </c>
      <c r="C4" s="86">
        <f>1.75-0.55</f>
        <v>1.2</v>
      </c>
      <c r="F4" s="84"/>
    </row>
    <row r="5" spans="1:6" s="83" customFormat="1" ht="13">
      <c r="A5" s="20" t="s">
        <v>68</v>
      </c>
      <c r="B5" s="85" t="s">
        <v>145</v>
      </c>
      <c r="C5" s="91">
        <f>10.5-5.75</f>
        <v>4.75</v>
      </c>
      <c r="F5" s="84"/>
    </row>
    <row r="6" spans="1:6" s="83" customFormat="1">
      <c r="A6" s="20" t="s">
        <v>63</v>
      </c>
      <c r="B6" s="85" t="s">
        <v>145</v>
      </c>
      <c r="C6" s="86">
        <f>3.75-1.25</f>
        <v>2.5</v>
      </c>
      <c r="F6" s="84"/>
    </row>
    <row r="7" spans="1:6" s="83" customFormat="1" ht="26.5">
      <c r="A7" s="20" t="s">
        <v>94</v>
      </c>
      <c r="B7" s="85" t="s">
        <v>145</v>
      </c>
      <c r="C7" s="86">
        <f>1.75-2.55</f>
        <v>-0.79999999999999982</v>
      </c>
      <c r="F7" s="84"/>
    </row>
    <row r="8" spans="1:6" s="83" customFormat="1">
      <c r="A8" s="20" t="s">
        <v>60</v>
      </c>
      <c r="B8" s="85" t="s">
        <v>145</v>
      </c>
      <c r="C8" s="86">
        <f>0.75-0.15</f>
        <v>0.6</v>
      </c>
      <c r="F8" s="84"/>
    </row>
    <row r="9" spans="1:6" s="83" customFormat="1">
      <c r="A9" s="20" t="s">
        <v>95</v>
      </c>
      <c r="B9" s="85" t="s">
        <v>145</v>
      </c>
      <c r="C9" s="86">
        <f>5-3.05</f>
        <v>1.9500000000000002</v>
      </c>
      <c r="F9" s="84"/>
    </row>
    <row r="10" spans="1:6" s="83" customFormat="1" ht="13">
      <c r="A10" s="87" t="s">
        <v>144</v>
      </c>
      <c r="B10" s="87"/>
      <c r="C10" s="88">
        <f>SUM(C3:C9)</f>
        <v>10.95</v>
      </c>
    </row>
    <row r="12" spans="1:6">
      <c r="A12" s="89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штат</vt:lpstr>
      <vt:lpstr>тс</vt:lpstr>
      <vt:lpstr>изменения</vt:lpstr>
      <vt:lpstr>тс!Область_печати</vt:lpstr>
      <vt:lpstr>штат!Область_печати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Талисман</cp:lastModifiedBy>
  <cp:lastPrinted>2025-07-07T07:11:49Z</cp:lastPrinted>
  <dcterms:created xsi:type="dcterms:W3CDTF">2006-09-16T00:00:00Z</dcterms:created>
  <dcterms:modified xsi:type="dcterms:W3CDTF">2026-03-11T09:00:23Z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B06290ED010A49A792038FCE8A9C1C6E_12</vt:lpwstr>
  </property>
  <property fmtid="{D5CDD505-2E9C-101B-9397-08002B2CF9AE}" pid="3" name="KSOProductBuildVer">
    <vt:lpwstr>1049-12.2.0.21546</vt:lpwstr>
  </property>
</Properties>
</file>